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315" windowHeight="876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94" i="1" l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<sst xmlns="http://schemas.openxmlformats.org/spreadsheetml/2006/main" count="4268" uniqueCount="2533">
  <si>
    <t>ΠΛΗΡΩΣΗ ΘΕΣΕΩΝ ΜΕ ΣΕΙΡΑ ΠΡΟΤΕΡΑΙΟΤΗΤΑΣ (ΑΡΘΡΟ 18/Ν. 2190/1994) ΠΡΟΚΗΡΥΞΗ : 14Κ/2017</t>
  </si>
  <si>
    <t>ΣΕΙΡΑ ΚΑΤΑΤΑΞΗΣ (ΚΥΡΙΟΣ)</t>
  </si>
  <si>
    <t>ΤΕΧΝΟΛΟΓΙΚΗΣ ΕΚΠΑΙΔΕΥΣΗΣ (ΤΕ)</t>
  </si>
  <si>
    <t>ΓΕΝΙΚΕΣ ΘΕΣΕΙΣ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</si>
  <si>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</si>
  <si>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</si>
  <si>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</si>
  <si>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</si>
  <si>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</si>
  <si>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</si>
  <si>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</si>
  <si>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</si>
  <si>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</si>
  <si>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ΒΙΚΤΩΡΑΤΟΣ</t>
  </si>
  <si>
    <t>ΝΕΚΤΑΡΙΟΣ</t>
  </si>
  <si>
    <t>ΚΩΝΣΤΑΝΤΙΝΟΣ</t>
  </si>
  <si>
    <t>ΑΜ196790</t>
  </si>
  <si>
    <t>ΤΣΙΑΓΚΑΡΛΗ</t>
  </si>
  <si>
    <t>ΕΛΕΝΗ</t>
  </si>
  <si>
    <t>ΑΠΟΣΤΟΛΟΣ</t>
  </si>
  <si>
    <t>ΑΕ362073</t>
  </si>
  <si>
    <t>ΓΡΗΓΟΡΙΟΥ</t>
  </si>
  <si>
    <t>ΜΑΡΙΑ</t>
  </si>
  <si>
    <t>ΑΘΑΝΑΣΙΟΣ</t>
  </si>
  <si>
    <t>Φ474320</t>
  </si>
  <si>
    <t>809,6</t>
  </si>
  <si>
    <t>1548,6</t>
  </si>
  <si>
    <t>ΔΕΡΜΕΝΤΖΟΓΛΟΥ</t>
  </si>
  <si>
    <t>ΑΓΑΠΙΟΣ</t>
  </si>
  <si>
    <t>ΓΕΩΡΓΙΟΣ</t>
  </si>
  <si>
    <t>Χ255188</t>
  </si>
  <si>
    <t>887,7</t>
  </si>
  <si>
    <t>1545,7</t>
  </si>
  <si>
    <t>ΚΟΥΤΑΛΙΑΔΗ</t>
  </si>
  <si>
    <t>ΧΡΗΣΤΟΣ ΦΩΤΙΟΣ</t>
  </si>
  <si>
    <t>Χ844103</t>
  </si>
  <si>
    <t>900,9</t>
  </si>
  <si>
    <t>1529,9</t>
  </si>
  <si>
    <t>ΠΑΤΗΝΕΑΣ</t>
  </si>
  <si>
    <t>ΝΙΚΟΛΑΟΣ</t>
  </si>
  <si>
    <t>ΤΗΛΕΜΑΧΟΣ</t>
  </si>
  <si>
    <t>ΑΜ653991</t>
  </si>
  <si>
    <t>877,8</t>
  </si>
  <si>
    <t>1525,8</t>
  </si>
  <si>
    <t>ΚΟΤΣΑΛΗ</t>
  </si>
  <si>
    <t>ΑΓΑΠΗ</t>
  </si>
  <si>
    <t>Ρ164215</t>
  </si>
  <si>
    <t>ΑΝΑΣΤΑΣΟΠΟΥΛΟΥ</t>
  </si>
  <si>
    <t>ΕΥΘΑΛΙΑ</t>
  </si>
  <si>
    <t>ΑΙ719361</t>
  </si>
  <si>
    <t>ΑΘΑΝΑΣΙΑΔΟΥ</t>
  </si>
  <si>
    <t>ΑΙ382676</t>
  </si>
  <si>
    <t>1518,9</t>
  </si>
  <si>
    <t>ΚΛΕΙΣΙΑΡΗ</t>
  </si>
  <si>
    <t>ΣΟΦΙΑ</t>
  </si>
  <si>
    <t>Χ241448</t>
  </si>
  <si>
    <t>927,3</t>
  </si>
  <si>
    <t>1515,3</t>
  </si>
  <si>
    <t>ΠΑΣΣΙΑ</t>
  </si>
  <si>
    <t>ΑΝΑΣΤΑΣΙΑ</t>
  </si>
  <si>
    <t>ΔΗΜΗΤΡΙΟΣ</t>
  </si>
  <si>
    <t>Τ466691</t>
  </si>
  <si>
    <t>ΜΑΥΡΟΧΩΡΙΔΟΥ</t>
  </si>
  <si>
    <t>ΑΣΗΜΕΝΙΑ</t>
  </si>
  <si>
    <t>ΒΑΣΙΛΕΙΟΣ</t>
  </si>
  <si>
    <t>ΑΕ688454</t>
  </si>
  <si>
    <t>862,4</t>
  </si>
  <si>
    <t>1510,4</t>
  </si>
  <si>
    <t>ΚΩΤΣΟΣ</t>
  </si>
  <si>
    <t>ΙΩΑΝΝΗΣ</t>
  </si>
  <si>
    <t>ΑΚ944817</t>
  </si>
  <si>
    <t>939,4</t>
  </si>
  <si>
    <t>1508,4</t>
  </si>
  <si>
    <t>ΔΕΛΗ</t>
  </si>
  <si>
    <t>ΟΛΥΜΠΙΑ</t>
  </si>
  <si>
    <t>ΑΚ298666</t>
  </si>
  <si>
    <t>917,4</t>
  </si>
  <si>
    <t>1505,4</t>
  </si>
  <si>
    <t>ΤΟΥΛΗΣ</t>
  </si>
  <si>
    <t>ΣΤΑΥΡΟΣ</t>
  </si>
  <si>
    <t>Χ252263</t>
  </si>
  <si>
    <t>882,2</t>
  </si>
  <si>
    <t>1500,2</t>
  </si>
  <si>
    <t>ΚΑΤΗΣ</t>
  </si>
  <si>
    <t>ΧΡΗΣΤΟΣ</t>
  </si>
  <si>
    <t>Χ457120</t>
  </si>
  <si>
    <t>881,1</t>
  </si>
  <si>
    <t>1499,1</t>
  </si>
  <si>
    <t>ΜΠΑΝΙΑ</t>
  </si>
  <si>
    <t>ΜΑΛΑΜΑΤΗ</t>
  </si>
  <si>
    <t>ΑΙ735193</t>
  </si>
  <si>
    <t>787,6</t>
  </si>
  <si>
    <t>1491,6</t>
  </si>
  <si>
    <t>ΔΙΒΑΝΕ</t>
  </si>
  <si>
    <t>ΜΑΤΟΥΛΑ</t>
  </si>
  <si>
    <t>ΠΑΝΑΓΙΩΤΗΣ</t>
  </si>
  <si>
    <t>ΑΙ199840</t>
  </si>
  <si>
    <t>871,2</t>
  </si>
  <si>
    <t>1489,2</t>
  </si>
  <si>
    <t>ΚΑΛΑΙΤΖΙΔΟΥ</t>
  </si>
  <si>
    <t>ΑΙΚΑΤΕΡΙΝΗ</t>
  </si>
  <si>
    <t>ΕΥΑΓΓΕΛΟΣ</t>
  </si>
  <si>
    <t>ΑΑ255950</t>
  </si>
  <si>
    <t>1051,6</t>
  </si>
  <si>
    <t>1483,6</t>
  </si>
  <si>
    <t>ΚΑΓΙΑ</t>
  </si>
  <si>
    <t>Τ794332</t>
  </si>
  <si>
    <t>ΣΑΛΕΠΤΣΗ</t>
  </si>
  <si>
    <t>ΠΟΛΥΞΕΝΗ</t>
  </si>
  <si>
    <t>ΑΝΤΩΝΙΟΣ</t>
  </si>
  <si>
    <t>ΑΗ200871</t>
  </si>
  <si>
    <t>817,3</t>
  </si>
  <si>
    <t>1475,3</t>
  </si>
  <si>
    <t>ΖΕΖΙΟΥ</t>
  </si>
  <si>
    <t>ΔΗΜΗΤΡΑ</t>
  </si>
  <si>
    <t>ΣΤΕΡΓΙΟΣ</t>
  </si>
  <si>
    <t>Χ487487</t>
  </si>
  <si>
    <t>853,6</t>
  </si>
  <si>
    <t>1471,6</t>
  </si>
  <si>
    <t>ΛΕΝΗΣ</t>
  </si>
  <si>
    <t>Χ460094</t>
  </si>
  <si>
    <t>864,6</t>
  </si>
  <si>
    <t>1468,6</t>
  </si>
  <si>
    <t>ΓΡΑΜΜΕΝΟΥ</t>
  </si>
  <si>
    <t>ΓΕΩΡΓΙΑ</t>
  </si>
  <si>
    <t>ΣΥΜΕΩΝ</t>
  </si>
  <si>
    <t>ΑΙ152427</t>
  </si>
  <si>
    <t>885,5</t>
  </si>
  <si>
    <t>1468,5</t>
  </si>
  <si>
    <t>ΙΩΑΝΝΙΔΟΥ</t>
  </si>
  <si>
    <t>ΠΑΡΑΣΚΕΥΗ</t>
  </si>
  <si>
    <t>Χ371874</t>
  </si>
  <si>
    <t>1467,9</t>
  </si>
  <si>
    <t>ΣΤΡΑΚΟΥΛΑ</t>
  </si>
  <si>
    <t>ΕΙΡΗΝΗ</t>
  </si>
  <si>
    <t>ΑΝ187212</t>
  </si>
  <si>
    <t>849,2</t>
  </si>
  <si>
    <t>1467,2</t>
  </si>
  <si>
    <t>ΣΤΑΜΟΥΛΗ</t>
  </si>
  <si>
    <t>ΣΟΥΛΤΑΝΑ</t>
  </si>
  <si>
    <t>ΠΑΝΤΕΛΗΣ</t>
  </si>
  <si>
    <t>ΑΒ350984</t>
  </si>
  <si>
    <t>944,9</t>
  </si>
  <si>
    <t>1466,9</t>
  </si>
  <si>
    <t>Καρκασλής</t>
  </si>
  <si>
    <t xml:space="preserve">Νικόλαος </t>
  </si>
  <si>
    <t xml:space="preserve">Βασίλειος </t>
  </si>
  <si>
    <t>Σ850124</t>
  </si>
  <si>
    <t>876,7</t>
  </si>
  <si>
    <t>1464,7</t>
  </si>
  <si>
    <t>ΣΑΒΒΟΥ</t>
  </si>
  <si>
    <t>ΕΛΙΟΝΑ</t>
  </si>
  <si>
    <t>ΘΕΟΔΩΡΟΣ</t>
  </si>
  <si>
    <t>ΑΗ700593</t>
  </si>
  <si>
    <t>776,6</t>
  </si>
  <si>
    <t>1464,6</t>
  </si>
  <si>
    <t>ΣΑΠΟΥΝΤΖΗ</t>
  </si>
  <si>
    <t>ΑΗ811318</t>
  </si>
  <si>
    <t>837,1</t>
  </si>
  <si>
    <t>1455,1</t>
  </si>
  <si>
    <t>ΧΑΤΖΗ</t>
  </si>
  <si>
    <t>ΣΩΤΗΡΙΟΣ</t>
  </si>
  <si>
    <t>ΑΙ712917</t>
  </si>
  <si>
    <t>1454,2</t>
  </si>
  <si>
    <t>ΠΑΠΑΔΗΜΗΤΡΙΟΥ</t>
  </si>
  <si>
    <t>ΔΗΜΟΣ</t>
  </si>
  <si>
    <t>Χ742047</t>
  </si>
  <si>
    <t>ΛΑΖΑΡΙΔΟΥ</t>
  </si>
  <si>
    <t>ΘΕΟΔΩΡΑ</t>
  </si>
  <si>
    <t>ΑΝ231313</t>
  </si>
  <si>
    <t>ΠΑΥΛΟΥ</t>
  </si>
  <si>
    <t>ΑΓΓΕΛΙΚΗ</t>
  </si>
  <si>
    <t>ΧΡΥΣΟΣΤΟΜΟΣ</t>
  </si>
  <si>
    <t>ΑΒ716611</t>
  </si>
  <si>
    <t>ΚΟΥΤΣΟΚΩΣΤΑ</t>
  </si>
  <si>
    <t>ΑΛΕΞΑΝΔΡΑ</t>
  </si>
  <si>
    <t>ΑΕ192619</t>
  </si>
  <si>
    <t>ΑΣΣΙΟΓΛΟΥ</t>
  </si>
  <si>
    <t>ΑΙΜΙΛΙΑΝΟΣ</t>
  </si>
  <si>
    <t>ΑΗ448579</t>
  </si>
  <si>
    <t>833,8</t>
  </si>
  <si>
    <t>1451,8</t>
  </si>
  <si>
    <t>ΠΕΡΡΑΚΗ</t>
  </si>
  <si>
    <t>ΗΡΑ</t>
  </si>
  <si>
    <t>Τ489519</t>
  </si>
  <si>
    <t>863,5</t>
  </si>
  <si>
    <t>1451,5</t>
  </si>
  <si>
    <t>ΠΑΠΑΜΑΝΩΛΗ</t>
  </si>
  <si>
    <t>ΕΜΜΑΝΟΥΗΛ</t>
  </si>
  <si>
    <t>ΑΗ360602</t>
  </si>
  <si>
    <t>855,8</t>
  </si>
  <si>
    <t>1443,8</t>
  </si>
  <si>
    <t>ΤΖΗΜΙΡΗ</t>
  </si>
  <si>
    <t>ΒΑΣΙΛΙΚΗ</t>
  </si>
  <si>
    <t>ΑΕ651615</t>
  </si>
  <si>
    <t>ΚΑΠΟΥΔΑΚΗΣ</t>
  </si>
  <si>
    <t>ΑΝΑΣΤΑΣΙΟΣ</t>
  </si>
  <si>
    <t>ΑΚ325743</t>
  </si>
  <si>
    <t>873,4</t>
  </si>
  <si>
    <t>1442,4</t>
  </si>
  <si>
    <t>ΔΕΛΗΧΑΤΖΟΓΛΟΥ</t>
  </si>
  <si>
    <t>ΔΕΣΠΟΙΝΑ</t>
  </si>
  <si>
    <t>ΕΛΕΥΘΕΡΙΟΣ</t>
  </si>
  <si>
    <t>Φ177137</t>
  </si>
  <si>
    <t>823,9</t>
  </si>
  <si>
    <t>1441,9</t>
  </si>
  <si>
    <t>ΧΡΥΣΑΦΗΣ</t>
  </si>
  <si>
    <t>ΑΜ259078</t>
  </si>
  <si>
    <t>842,6</t>
  </si>
  <si>
    <t>1438,6</t>
  </si>
  <si>
    <t>ΚΟΣΜΙΔΗΣ</t>
  </si>
  <si>
    <t>ΚΟΣΜΑΣ</t>
  </si>
  <si>
    <t>Φ276532</t>
  </si>
  <si>
    <t>1437,2</t>
  </si>
  <si>
    <t>ΚΟΥΡΚΟΥΜΕΛΗ</t>
  </si>
  <si>
    <t>ΑΚΡΙΒΗ ΜΑΡΙΑ</t>
  </si>
  <si>
    <t>ΑΥΓΕΡΙΝΟΣ</t>
  </si>
  <si>
    <t>Φ439369</t>
  </si>
  <si>
    <t>798,6</t>
  </si>
  <si>
    <t>1436,6</t>
  </si>
  <si>
    <t>ΒΑΛΑΗ</t>
  </si>
  <si>
    <t>ΑΗ653834</t>
  </si>
  <si>
    <t>ΠΑΤΣΩΝΑΣ</t>
  </si>
  <si>
    <t>ΑΛΕΞΑΝΔΡΟΣ</t>
  </si>
  <si>
    <t>ΑΖ173718</t>
  </si>
  <si>
    <t>1432,2</t>
  </si>
  <si>
    <t>ΛΙΟΛΙΟΥ</t>
  </si>
  <si>
    <t>ΑΧΙΛΛΕΑΣ</t>
  </si>
  <si>
    <t>ΑΜ650422</t>
  </si>
  <si>
    <t>ΑΚΡΙΤΟΠΟΥΛΟΥ</t>
  </si>
  <si>
    <t>ΜΗΤΡΟΦΑΝΗΣ</t>
  </si>
  <si>
    <t>Ρ972258</t>
  </si>
  <si>
    <t>ΠΑΠΑΜΑΡΙΝΟΥΔΗ</t>
  </si>
  <si>
    <t>ΙΩΑΝΝΑ</t>
  </si>
  <si>
    <t>ΑΕ641706</t>
  </si>
  <si>
    <t>ΛΙΓΓΑ</t>
  </si>
  <si>
    <t>Ρ216653</t>
  </si>
  <si>
    <t>843,7</t>
  </si>
  <si>
    <t>1431,7</t>
  </si>
  <si>
    <t>ΧΑΤΖΗΑΝΤΩΝΙΟΥ</t>
  </si>
  <si>
    <t>ΑΙ745834</t>
  </si>
  <si>
    <t>841,5</t>
  </si>
  <si>
    <t>1429,5</t>
  </si>
  <si>
    <t>ΛΙΜΕΝΙΔΟΥ</t>
  </si>
  <si>
    <t>ΣΑΒΒΑΣ</t>
  </si>
  <si>
    <t>Φ163614</t>
  </si>
  <si>
    <t>839,3</t>
  </si>
  <si>
    <t>1427,3</t>
  </si>
  <si>
    <t>ΙΝΤΖΙΚΙΩΤΟΥ</t>
  </si>
  <si>
    <t>ΕΥΘΥΜΙΑ</t>
  </si>
  <si>
    <t>Χ223072</t>
  </si>
  <si>
    <t>ΤΡΙΑΝΤΑΦΥΛΛΙΔΟΥ</t>
  </si>
  <si>
    <t>Σ769531</t>
  </si>
  <si>
    <t>807,4</t>
  </si>
  <si>
    <t>1425,4</t>
  </si>
  <si>
    <t>ΤΣΟΡΜΠΑΤΖΟΓΛΟΥ</t>
  </si>
  <si>
    <t>ΑΖ644851</t>
  </si>
  <si>
    <t>1422,6</t>
  </si>
  <si>
    <t>ΔΕΔΟΣ</t>
  </si>
  <si>
    <t>Τ803755</t>
  </si>
  <si>
    <t>ΛΙΑΡΟΣ</t>
  </si>
  <si>
    <t>ΣΩΤΗΡΙΟΣ-ΘΕΟΔΩΡΟΣ</t>
  </si>
  <si>
    <t>Χ273557</t>
  </si>
  <si>
    <t>1420,1</t>
  </si>
  <si>
    <t>ΚΑΡΑΓΙΑΝΝΗΣ</t>
  </si>
  <si>
    <t>ΑΕ843768</t>
  </si>
  <si>
    <t>ΜΑΚΡΙΔΟΥ</t>
  </si>
  <si>
    <t>Χ908590</t>
  </si>
  <si>
    <t>859,1</t>
  </si>
  <si>
    <t>1419,1</t>
  </si>
  <si>
    <t>ΚΥΡΓΕΡΙΔΟΥ</t>
  </si>
  <si>
    <t>ΧΡΥΣΟΥΛΑ</t>
  </si>
  <si>
    <t>ΓΕΡΒΑΣΙΟΣ</t>
  </si>
  <si>
    <t>Τ824142</t>
  </si>
  <si>
    <t>779,9</t>
  </si>
  <si>
    <t>1417,9</t>
  </si>
  <si>
    <t>ΖΕΡΒΑ</t>
  </si>
  <si>
    <t>ΑΝ365136</t>
  </si>
  <si>
    <t>1417,8</t>
  </si>
  <si>
    <t>Καγιογλιδου</t>
  </si>
  <si>
    <t>Χριστινα</t>
  </si>
  <si>
    <t>Κωνσταντινος</t>
  </si>
  <si>
    <t>ΑΖ660057</t>
  </si>
  <si>
    <t>828,3</t>
  </si>
  <si>
    <t>1416,3</t>
  </si>
  <si>
    <t>ΓΚΙΜΠΗΣ</t>
  </si>
  <si>
    <t>ΘΕΟΧΑΡΗΣ</t>
  </si>
  <si>
    <t>ΑΒ117836</t>
  </si>
  <si>
    <t>ΜΟΥΡΟΥΖΗ</t>
  </si>
  <si>
    <t>Τ421302</t>
  </si>
  <si>
    <t>ΚΟΝΙΑΡΗ</t>
  </si>
  <si>
    <t>ΑΡΕΤΗ</t>
  </si>
  <si>
    <t>ΑΚ888437</t>
  </si>
  <si>
    <t>1407,2</t>
  </si>
  <si>
    <t>ΑΛΩΠΟΥΔΗ</t>
  </si>
  <si>
    <t>ΕΥΓΕΝΙΑ</t>
  </si>
  <si>
    <t>ΜΙΧΑΗΛ</t>
  </si>
  <si>
    <t>ΑΖ661149</t>
  </si>
  <si>
    <t>ΣΤΑΜΟΥΛΤΑ</t>
  </si>
  <si>
    <t>ΑΚ671159</t>
  </si>
  <si>
    <t>742,5</t>
  </si>
  <si>
    <t>1400,5</t>
  </si>
  <si>
    <t>ΧΑΤΖΗΧΑΡΑΛΑΜΠΙΔΟΥ</t>
  </si>
  <si>
    <t>ΠΕΡΙΣΤΕΡΑ</t>
  </si>
  <si>
    <t>ΑΙ166850</t>
  </si>
  <si>
    <t>ΣΟΥΡΒΙΝΟΣ</t>
  </si>
  <si>
    <t>ΣΠΥΡΙΔΩΝ</t>
  </si>
  <si>
    <t>ΑΙ173976</t>
  </si>
  <si>
    <t>1397,9</t>
  </si>
  <si>
    <t>ΠΑΣΧΑΛΙΔΟΥ</t>
  </si>
  <si>
    <t>ΝΙΚΟΛΕΤΑ</t>
  </si>
  <si>
    <t>ΑΙ730924</t>
  </si>
  <si>
    <t>808,5</t>
  </si>
  <si>
    <t>1396,5</t>
  </si>
  <si>
    <t>ΠΑΠΑΔΟΠΟΥΛΟΥ</t>
  </si>
  <si>
    <t>ΑΖ176317</t>
  </si>
  <si>
    <t>775,5</t>
  </si>
  <si>
    <t>1393,5</t>
  </si>
  <si>
    <t>ΜΑΡΙΝΕΛΗ</t>
  </si>
  <si>
    <t>Χ725430</t>
  </si>
  <si>
    <t>ΚΑΙΟΠΟΥΛΟΥ</t>
  </si>
  <si>
    <t>ΕΥΦΡΟΣΥΝΗ</t>
  </si>
  <si>
    <t>ΒΑΣΙΛΗΣ</t>
  </si>
  <si>
    <t>ΑΕ187724</t>
  </si>
  <si>
    <t>804,1</t>
  </si>
  <si>
    <t>1392,1</t>
  </si>
  <si>
    <t>ΡΑΤΣΑΣ</t>
  </si>
  <si>
    <t>ΑΡΙΣΤΕΙΔΗΣ</t>
  </si>
  <si>
    <t>X486055</t>
  </si>
  <si>
    <t>ΠΑΡΑΣΚΕΥΑΣ</t>
  </si>
  <si>
    <t>ΑΗ860383</t>
  </si>
  <si>
    <t>ΔΗΜΗΤΡΑΚΟΥΔΗ</t>
  </si>
  <si>
    <t>ΕΥΑΓΓΕΛΙΑ</t>
  </si>
  <si>
    <t>Ρ743124</t>
  </si>
  <si>
    <t>ΣΙΒΡΗ</t>
  </si>
  <si>
    <t>Φ175744</t>
  </si>
  <si>
    <t>ΚΑΛΛΙΝΙΩΤΗ</t>
  </si>
  <si>
    <t>ΑΝΝΑ</t>
  </si>
  <si>
    <t>ΑΜ419279</t>
  </si>
  <si>
    <t>ΜΠΕΜΠΗ</t>
  </si>
  <si>
    <t>ΖΩΗ</t>
  </si>
  <si>
    <t>ΑΑ285159</t>
  </si>
  <si>
    <t>1386,6</t>
  </si>
  <si>
    <t>ΤΟΥΣΙΔΟΥ</t>
  </si>
  <si>
    <t>ΣΕΡΓΚΕΙ</t>
  </si>
  <si>
    <t>Χ744271</t>
  </si>
  <si>
    <t>866,8</t>
  </si>
  <si>
    <t>1384,8</t>
  </si>
  <si>
    <t>ΚΥΡΙΑΚΙΔΟΥ</t>
  </si>
  <si>
    <t>ΑΜ270587</t>
  </si>
  <si>
    <t>1383,4</t>
  </si>
  <si>
    <t>ΓΚΙΡΤΖΙΜΑΝΗΣ</t>
  </si>
  <si>
    <t>ΑΗ423159</t>
  </si>
  <si>
    <t>795,3</t>
  </si>
  <si>
    <t>1383,3</t>
  </si>
  <si>
    <t>ΓΑΡΔΙΚΟΥ</t>
  </si>
  <si>
    <t>ΑΖ741000</t>
  </si>
  <si>
    <t>794,2</t>
  </si>
  <si>
    <t>1382,2</t>
  </si>
  <si>
    <t>ΠΛΙΑΤΣΙΚΑΣ</t>
  </si>
  <si>
    <t>Σ984771</t>
  </si>
  <si>
    <t>806,3</t>
  </si>
  <si>
    <t>1380,3</t>
  </si>
  <si>
    <t>ΚΑΤΣΙΑΟΥΝΗ</t>
  </si>
  <si>
    <t>ΣΥΡΑΓΩ</t>
  </si>
  <si>
    <t>Π523490</t>
  </si>
  <si>
    <t>ΚΟΥΡΤΗ</t>
  </si>
  <si>
    <t>ΦΩΤΕΙΝΗ</t>
  </si>
  <si>
    <t>ΑΓΓΕΛΟΣ</t>
  </si>
  <si>
    <t>ΑΗ170101</t>
  </si>
  <si>
    <t>ΔΡΟΥΜΠΑΚΗ</t>
  </si>
  <si>
    <t>ΑΡΓΥΡΩ</t>
  </si>
  <si>
    <t>ΑΖ473951</t>
  </si>
  <si>
    <t>761,2</t>
  </si>
  <si>
    <t>1379,2</t>
  </si>
  <si>
    <t>ΤΣΙΑΚΑΛΑ</t>
  </si>
  <si>
    <t>ΒΑΙΤΣΑ</t>
  </si>
  <si>
    <t>Χ255006</t>
  </si>
  <si>
    <t>822,8</t>
  </si>
  <si>
    <t>1377,8</t>
  </si>
  <si>
    <t>ΤΣΕΜΠΕΛΗ</t>
  </si>
  <si>
    <t>Χ903562</t>
  </si>
  <si>
    <t>816,2</t>
  </si>
  <si>
    <t>1377,2</t>
  </si>
  <si>
    <t>ΧΑΛΚΙΑΣ</t>
  </si>
  <si>
    <t>Χ251445</t>
  </si>
  <si>
    <t>1375,8</t>
  </si>
  <si>
    <t>ΘΕΟΔΩΡΟΥ</t>
  </si>
  <si>
    <t>Χ406640</t>
  </si>
  <si>
    <t>717,2</t>
  </si>
  <si>
    <t>1375,2</t>
  </si>
  <si>
    <t>ΑΣΑΡΙΔΗ</t>
  </si>
  <si>
    <t>ΙΟΡΔΑΝΗΣ</t>
  </si>
  <si>
    <t>ΑΜ228817</t>
  </si>
  <si>
    <t>ΠΟΛΥΧΡΟΣ</t>
  </si>
  <si>
    <t>ΙΩΑΝΝΗΣ-ΠΑΝΑΓΙΩΤΗΣ</t>
  </si>
  <si>
    <t>ΑΖ151085</t>
  </si>
  <si>
    <t>1367,6</t>
  </si>
  <si>
    <t>ΦΑΣΙΑ</t>
  </si>
  <si>
    <t>ΕΡΑΣΜΙΑ</t>
  </si>
  <si>
    <t>Χ290018</t>
  </si>
  <si>
    <t>1363,2</t>
  </si>
  <si>
    <t>ΠΑΠΑΜΑΡΚΟΥ</t>
  </si>
  <si>
    <t>ΜΑΡΚΟΣ</t>
  </si>
  <si>
    <t>ΑΜ675476</t>
  </si>
  <si>
    <t>ΝΑΚΟΣ</t>
  </si>
  <si>
    <t>ΑΚ935184</t>
  </si>
  <si>
    <t>1355,4</t>
  </si>
  <si>
    <t>ΜΠΕΤΣΙΟΥ</t>
  </si>
  <si>
    <t>ΑΖ821633</t>
  </si>
  <si>
    <t>811,8</t>
  </si>
  <si>
    <t>1353,8</t>
  </si>
  <si>
    <t>ΛΕΛΕΚΑΣ</t>
  </si>
  <si>
    <t>ΑΗ456963</t>
  </si>
  <si>
    <t>764,5</t>
  </si>
  <si>
    <t>1352,5</t>
  </si>
  <si>
    <t>ΠΑΝΟΥΡΓΙΑ</t>
  </si>
  <si>
    <t>ΗΛΙΑΣ</t>
  </si>
  <si>
    <t>ΑΕ716714</t>
  </si>
  <si>
    <t>762,3</t>
  </si>
  <si>
    <t>1350,3</t>
  </si>
  <si>
    <t>ΜΠΟΤΣΙΟΥ</t>
  </si>
  <si>
    <t>ΕΛΙΣΑΒΕΤ</t>
  </si>
  <si>
    <t>ΑΚ880445</t>
  </si>
  <si>
    <t>Χ728309</t>
  </si>
  <si>
    <t>1346,4</t>
  </si>
  <si>
    <t>ΚΟΤΖΑΦΙΛΙΟΥ</t>
  </si>
  <si>
    <t>ΑΝΘΟΥΛΑ</t>
  </si>
  <si>
    <t>Τ375890</t>
  </si>
  <si>
    <t>951,5</t>
  </si>
  <si>
    <t>1345,5</t>
  </si>
  <si>
    <t>ΧΑΤΖΗΖΗΣΗ</t>
  </si>
  <si>
    <t>ΑΙ721357</t>
  </si>
  <si>
    <t>1340,3</t>
  </si>
  <si>
    <t>ΜΠΟΥΔΩΣΑΣ</t>
  </si>
  <si>
    <t>ΠΑΣΧΑΛΗΣ</t>
  </si>
  <si>
    <t>ΑΗ651535</t>
  </si>
  <si>
    <t>749,1</t>
  </si>
  <si>
    <t>1337,1</t>
  </si>
  <si>
    <t>ΚΑΡΑΝΤΩΝΗ</t>
  </si>
  <si>
    <t>ΑΑ489306</t>
  </si>
  <si>
    <t>851,4</t>
  </si>
  <si>
    <t>1336,4</t>
  </si>
  <si>
    <t>ΝΑΛΜΠΑΝΤΗ</t>
  </si>
  <si>
    <t>ΚΩΝΣΤΑΝΤΙΝΙΑ</t>
  </si>
  <si>
    <t>ΦΙΛΟΚΤΗΜΩΝ</t>
  </si>
  <si>
    <t>Φ493886</t>
  </si>
  <si>
    <t>ΑΛΕΞΟΠΟΥΛΟΣ</t>
  </si>
  <si>
    <t>ΑΧΙΛΛΕΥΣ</t>
  </si>
  <si>
    <t>ΑΖ185379</t>
  </si>
  <si>
    <t>Ντηνιακου</t>
  </si>
  <si>
    <t>Μυρσινη</t>
  </si>
  <si>
    <t>Γεωργιος</t>
  </si>
  <si>
    <t>ΑΜ643887</t>
  </si>
  <si>
    <t>1333,6</t>
  </si>
  <si>
    <t>ΓΙΑΝΝΑΚΟΠΟΥΛΟΥ</t>
  </si>
  <si>
    <t>ΑΙ976121</t>
  </si>
  <si>
    <t>961,4</t>
  </si>
  <si>
    <t>1332,4</t>
  </si>
  <si>
    <t>ΧΑΣΙΩΤΑΚΗ</t>
  </si>
  <si>
    <t>Χ474426</t>
  </si>
  <si>
    <t>963,6</t>
  </si>
  <si>
    <t>1329,6</t>
  </si>
  <si>
    <t>ΓΕΡΑΣΟΠΟΥΛΟΥ</t>
  </si>
  <si>
    <t>Φ086382</t>
  </si>
  <si>
    <t>906,4</t>
  </si>
  <si>
    <t>1328,4</t>
  </si>
  <si>
    <t>ΔΕΣΙΚΟΥ</t>
  </si>
  <si>
    <t>ΧΡΙΣΤΙΝΑ</t>
  </si>
  <si>
    <t>ΛΑΜΠΡΟΣ</t>
  </si>
  <si>
    <t>Χ909903</t>
  </si>
  <si>
    <t>1328,1</t>
  </si>
  <si>
    <t>ΣΙΓΗΝΟΣ</t>
  </si>
  <si>
    <t>Χ255565</t>
  </si>
  <si>
    <t>767,8</t>
  </si>
  <si>
    <t>1327,8</t>
  </si>
  <si>
    <t>ΔΡΑΝΙΔΟΥ</t>
  </si>
  <si>
    <t>ΠΑΝΑΓΙΩΤΑ</t>
  </si>
  <si>
    <t>Τ448252</t>
  </si>
  <si>
    <t>1327,6</t>
  </si>
  <si>
    <t>Σιούπη</t>
  </si>
  <si>
    <t>Γεωργία</t>
  </si>
  <si>
    <t>Παναγιώτης</t>
  </si>
  <si>
    <t>ΑΑ229538</t>
  </si>
  <si>
    <t>988,9</t>
  </si>
  <si>
    <t>1326,9</t>
  </si>
  <si>
    <t>ΚΕΣΕΚΙΔΗΣ</t>
  </si>
  <si>
    <t>ΔΗΜΟΣΘΕΝΗΣ</t>
  </si>
  <si>
    <t>ΑΜ282819</t>
  </si>
  <si>
    <t>750,2</t>
  </si>
  <si>
    <t>1326,2</t>
  </si>
  <si>
    <t>ΓΑΖΕΠΗ</t>
  </si>
  <si>
    <t>ΦΑΝΗ</t>
  </si>
  <si>
    <t>ΑΖ675164</t>
  </si>
  <si>
    <t>ΚΟΛΟΚΑ</t>
  </si>
  <si>
    <t>ΑΜ351608</t>
  </si>
  <si>
    <t>820,6</t>
  </si>
  <si>
    <t>1324,6</t>
  </si>
  <si>
    <t>ΚΑΖΑΝΤΖΙΔΟΥ</t>
  </si>
  <si>
    <t>ΟΛΓΑ</t>
  </si>
  <si>
    <t>ΑΖ171767</t>
  </si>
  <si>
    <t>872,3</t>
  </si>
  <si>
    <t>1324,3</t>
  </si>
  <si>
    <t>ΓΡΟΥΣΚΟΥ</t>
  </si>
  <si>
    <t>Χ238289</t>
  </si>
  <si>
    <t>1321,1</t>
  </si>
  <si>
    <t>ΤΡΑΠΑΛΗ</t>
  </si>
  <si>
    <t>ΧΑΡΑΛΑΜΠΟΣ</t>
  </si>
  <si>
    <t>Χ579339</t>
  </si>
  <si>
    <t>907,5</t>
  </si>
  <si>
    <t>1320,5</t>
  </si>
  <si>
    <t>ΜΩΡΑΙΤΟΥ</t>
  </si>
  <si>
    <t>ΛΕΜΟΝΙΑ</t>
  </si>
  <si>
    <t>ΑΕ215067</t>
  </si>
  <si>
    <t>ΛΑΜΠΡΑΚΗ</t>
  </si>
  <si>
    <t>ΠΙΠΙΝΑ-ΔΕΣΠΟΙΝΑ</t>
  </si>
  <si>
    <t>ΗΡΑΚΛΗΣ</t>
  </si>
  <si>
    <t>ΑΙ888040</t>
  </si>
  <si>
    <t>805,2</t>
  </si>
  <si>
    <t>1318,2</t>
  </si>
  <si>
    <t>ΑΝΘΗ</t>
  </si>
  <si>
    <t>ΑΔΑΜ</t>
  </si>
  <si>
    <t>ΑΖ859463</t>
  </si>
  <si>
    <t>947,1</t>
  </si>
  <si>
    <t>1318,1</t>
  </si>
  <si>
    <t>ΒΑΖΙΡΓΙΑΝΤΖΙΚΗ</t>
  </si>
  <si>
    <t>ΣΤΑΥΡΟΥΛΑ</t>
  </si>
  <si>
    <t>Χ545772</t>
  </si>
  <si>
    <t>729,3</t>
  </si>
  <si>
    <t>1317,3</t>
  </si>
  <si>
    <t>ΑΙ333786</t>
  </si>
  <si>
    <t>1316,8</t>
  </si>
  <si>
    <t>ΚΑΡΥΔΗΣ</t>
  </si>
  <si>
    <t>Φ437912</t>
  </si>
  <si>
    <t>ΚΟΥΚΟΥΖΕΛΗ</t>
  </si>
  <si>
    <t>ΑΝ386681</t>
  </si>
  <si>
    <t>ΠΡΙΝΤΣΙΟΥ</t>
  </si>
  <si>
    <t>ΓΕΩΡΓΙΑ-ΕΙΡΗΝΗ</t>
  </si>
  <si>
    <t>ΣΤΕΦΑΝΟΣ</t>
  </si>
  <si>
    <t>ΑΚ964518</t>
  </si>
  <si>
    <t>821,7</t>
  </si>
  <si>
    <t>1313,7</t>
  </si>
  <si>
    <t>ΜΠΛΕΚΟΥ</t>
  </si>
  <si>
    <t>ΑΘΑΝΑΣΙΑ</t>
  </si>
  <si>
    <t>ΑΖ157075</t>
  </si>
  <si>
    <t>ΚΥΡΟΓΛΟΥ</t>
  </si>
  <si>
    <t>Ρ247815</t>
  </si>
  <si>
    <t>1308,8</t>
  </si>
  <si>
    <t>ΦΡΑΝΤΖΑΝΑ</t>
  </si>
  <si>
    <t>Χ255518</t>
  </si>
  <si>
    <t>1013,1</t>
  </si>
  <si>
    <t>1307,1</t>
  </si>
  <si>
    <t>ΧΡΙΣΤΟΔΟΥΛΟΠΟΥΛΟΥ</t>
  </si>
  <si>
    <t>ΕΥΣΤΑΘΙΑ</t>
  </si>
  <si>
    <t>Τ316810</t>
  </si>
  <si>
    <t>1303,4</t>
  </si>
  <si>
    <t>ΒΟΥΛΚΑΚΗΣ</t>
  </si>
  <si>
    <t>ΑΖ859313</t>
  </si>
  <si>
    <t>832,7</t>
  </si>
  <si>
    <t>1301,7</t>
  </si>
  <si>
    <t>ΘΩΜΑΣ</t>
  </si>
  <si>
    <t>Τ222232</t>
  </si>
  <si>
    <t>1301,6</t>
  </si>
  <si>
    <t>ΕΥΘΥΜΙΑΔΟΥ</t>
  </si>
  <si>
    <t>ΑΗ792509</t>
  </si>
  <si>
    <t>ΚΑΡΑΓΙΑΝΝΟΠΟΥΛΟΥ</t>
  </si>
  <si>
    <t>ΑΚ297871</t>
  </si>
  <si>
    <t>1293,7</t>
  </si>
  <si>
    <t>ΑΠΟΣΠΟΡΗΣ</t>
  </si>
  <si>
    <t>ΘΕΟΦΙΛΟΣ</t>
  </si>
  <si>
    <t>ΑΗ098877</t>
  </si>
  <si>
    <t>1285,6</t>
  </si>
  <si>
    <t>ΜΕΓΑΡΧΙΩΤΗΣ</t>
  </si>
  <si>
    <t>ΑΙ849336</t>
  </si>
  <si>
    <t>ΞΕΝΟΥ</t>
  </si>
  <si>
    <t>ΑΕ235581</t>
  </si>
  <si>
    <t>1279,4</t>
  </si>
  <si>
    <t>ΛΑΠΑ</t>
  </si>
  <si>
    <t>ΤΑΤΙΑΝΑ</t>
  </si>
  <si>
    <t>ΜΑΡΚΟ</t>
  </si>
  <si>
    <t>ΑΜ522986</t>
  </si>
  <si>
    <t>ΕΠΙΦΑΝΩΦ</t>
  </si>
  <si>
    <t>ΚΩΣΤΑΝΤΙΝΟΣ</t>
  </si>
  <si>
    <t>ΑΒ685411</t>
  </si>
  <si>
    <t>766,7</t>
  </si>
  <si>
    <t>1277,7</t>
  </si>
  <si>
    <t>ΚΑΡΑΦΛΟΥΔΗ</t>
  </si>
  <si>
    <t>ΛΑΜΠΡΙΝΗ</t>
  </si>
  <si>
    <t>ΚΑΡΙΟΦΥΛΛΗΣ</t>
  </si>
  <si>
    <t>ΑΙ367715</t>
  </si>
  <si>
    <t>688,6</t>
  </si>
  <si>
    <t>1276,6</t>
  </si>
  <si>
    <t>ΚΟΥΤΣΟΣΤΑΜΑΤΗ</t>
  </si>
  <si>
    <t>ΚΥΡΙΑΚΗ</t>
  </si>
  <si>
    <t>ΣΤΑΜΑΤΙΟΣ</t>
  </si>
  <si>
    <t>Χ742954</t>
  </si>
  <si>
    <t>852,5</t>
  </si>
  <si>
    <t>1274,5</t>
  </si>
  <si>
    <t>ΠΑΠΑΔΑΚΗ</t>
  </si>
  <si>
    <t>ΣΤΥΛΙΑΝΟΣ</t>
  </si>
  <si>
    <t>ΑΙ179514</t>
  </si>
  <si>
    <t>834,9</t>
  </si>
  <si>
    <t>1270,9</t>
  </si>
  <si>
    <t>ΤΣΟΥΚΑΛΑ</t>
  </si>
  <si>
    <t>ΑΝΕΣΤΗΣ</t>
  </si>
  <si>
    <t>Χ234747</t>
  </si>
  <si>
    <t>840,4</t>
  </si>
  <si>
    <t>1269,4</t>
  </si>
  <si>
    <t>ΑΓΓΟΥ</t>
  </si>
  <si>
    <t>Χ774617</t>
  </si>
  <si>
    <t>903,1</t>
  </si>
  <si>
    <t>1269,1</t>
  </si>
  <si>
    <t>ΜΑΙΠΑ</t>
  </si>
  <si>
    <t>ΗΛΙΑΝΑ</t>
  </si>
  <si>
    <t>ΑΜ679332</t>
  </si>
  <si>
    <t>1267,8</t>
  </si>
  <si>
    <t>ΜΠΑΚΑΛΗ</t>
  </si>
  <si>
    <t>ΑΙ215223</t>
  </si>
  <si>
    <t>1264,8</t>
  </si>
  <si>
    <t>ΣΑΚΑΠΕΤΗ</t>
  </si>
  <si>
    <t>Χ806442</t>
  </si>
  <si>
    <t>942,7</t>
  </si>
  <si>
    <t>1258,7</t>
  </si>
  <si>
    <t>ΞΑΝΘΟΠΟΥΛΟΥ</t>
  </si>
  <si>
    <t>ΑΡΙΣΤΟΤΕΛΗΣ</t>
  </si>
  <si>
    <t>ΑΒ364556</t>
  </si>
  <si>
    <t>953,7</t>
  </si>
  <si>
    <t>1254,7</t>
  </si>
  <si>
    <t>ΠΕΡΔΙΚΗ</t>
  </si>
  <si>
    <t>Σ953089</t>
  </si>
  <si>
    <t>827,2</t>
  </si>
  <si>
    <t>1254,2</t>
  </si>
  <si>
    <t>ΠΑΡΠΟΥΤΖΙΔΟΥ</t>
  </si>
  <si>
    <t>ΜΕΛΠΟΜΕΝΗ</t>
  </si>
  <si>
    <t>ΛΑΖΑΡΟΣ</t>
  </si>
  <si>
    <t>ΑΖ305899</t>
  </si>
  <si>
    <t>ΕΥΑΓΓΕΛΟΥ</t>
  </si>
  <si>
    <t>ΑΗ269495</t>
  </si>
  <si>
    <t>1252,6</t>
  </si>
  <si>
    <t>ΦΙΝΤΑΝΙΔΟΥ</t>
  </si>
  <si>
    <t>ΑΕ820698</t>
  </si>
  <si>
    <t>920,7</t>
  </si>
  <si>
    <t>1251,7</t>
  </si>
  <si>
    <t>ΤΣΙΓΚΙΑΟΥΡ</t>
  </si>
  <si>
    <t>ΠΑΥΛΟΣ</t>
  </si>
  <si>
    <t>ΑΜ930237</t>
  </si>
  <si>
    <t>1053,8</t>
  </si>
  <si>
    <t>1244,8</t>
  </si>
  <si>
    <t>ΣΙΔΗΡΟΠΟΥΛΟΥ</t>
  </si>
  <si>
    <t>ΑΡΙΣΤΟΥΛΑ</t>
  </si>
  <si>
    <t>ΑΑ408138</t>
  </si>
  <si>
    <t>861,3</t>
  </si>
  <si>
    <t>1239,3</t>
  </si>
  <si>
    <t>ΤΣΟΥΜΑΛΗ</t>
  </si>
  <si>
    <t>ΚΑΛΛΙΟΠΗ</t>
  </si>
  <si>
    <t>Χ925062</t>
  </si>
  <si>
    <t>ΤΡΙΓΚΑ</t>
  </si>
  <si>
    <t>ΑΚ983172</t>
  </si>
  <si>
    <t>ΑΑ230383</t>
  </si>
  <si>
    <t>966,9</t>
  </si>
  <si>
    <t>1236,9</t>
  </si>
  <si>
    <t>ΖΕΤΤΑ</t>
  </si>
  <si>
    <t>ΑΚ991762</t>
  </si>
  <si>
    <t>1236,6</t>
  </si>
  <si>
    <t>ΑΝΑΣΤΑΣΙΑΔΟΥ</t>
  </si>
  <si>
    <t>ΑΝΔΡΟΝΙΚΗ</t>
  </si>
  <si>
    <t>ΑΖ804865</t>
  </si>
  <si>
    <t>1235,6</t>
  </si>
  <si>
    <t>ΠΑΝΑΓΙΩΤΟΥΔΗ</t>
  </si>
  <si>
    <t>ΑΑ255101</t>
  </si>
  <si>
    <t>854,7</t>
  </si>
  <si>
    <t>1234,7</t>
  </si>
  <si>
    <t>ΙΩΑΝΝΟΥ</t>
  </si>
  <si>
    <t>ΒΑΓΓΕΛΗ</t>
  </si>
  <si>
    <t>ΑΚ654522</t>
  </si>
  <si>
    <t>1234,3</t>
  </si>
  <si>
    <t>ΣΥΝΑΔΙΝΟΥ</t>
  </si>
  <si>
    <t>ΚΩΝΣΤΑΝΤΙΝΑ</t>
  </si>
  <si>
    <t>ΑΚ321826</t>
  </si>
  <si>
    <t>796,4</t>
  </si>
  <si>
    <t>1230,4</t>
  </si>
  <si>
    <t>ΚΙΟΣΣΕ</t>
  </si>
  <si>
    <t>ΑΕ919495</t>
  </si>
  <si>
    <t>1230,1</t>
  </si>
  <si>
    <t>ΚΟΥΜΠΟΥΡΑ</t>
  </si>
  <si>
    <t>Τ395597</t>
  </si>
  <si>
    <t>ΦΩΣΤΗΡΟΠΟΥΛΟΥ</t>
  </si>
  <si>
    <t>ΠΕΤΡΟΥΛΑ</t>
  </si>
  <si>
    <t>Χ987059</t>
  </si>
  <si>
    <t>830,5</t>
  </si>
  <si>
    <t>1223,5</t>
  </si>
  <si>
    <t>ΤΣΙΡΙΔΟΥ</t>
  </si>
  <si>
    <t>ΑΜΒΡΟΣΙΟΣ</t>
  </si>
  <si>
    <t>ΑΗ886541</t>
  </si>
  <si>
    <t>1222,7</t>
  </si>
  <si>
    <t>ΠΑΤΡΑΜΑΝΗ</t>
  </si>
  <si>
    <t>Χ260506</t>
  </si>
  <si>
    <t>1221,8</t>
  </si>
  <si>
    <t>ΜΑΥΡΟΠΟΥΛΟΥ</t>
  </si>
  <si>
    <t>Χ771743</t>
  </si>
  <si>
    <t>909,7</t>
  </si>
  <si>
    <t>1221,7</t>
  </si>
  <si>
    <t>ΜΠΟΛΩΣΗΣ</t>
  </si>
  <si>
    <t>Χ283694</t>
  </si>
  <si>
    <t>719,4</t>
  </si>
  <si>
    <t>1219,4</t>
  </si>
  <si>
    <t>ΛΟΥΛΟΥΔΗ</t>
  </si>
  <si>
    <t>ΑΝΔΡΟΜΑΧΗ</t>
  </si>
  <si>
    <t>Χ413292</t>
  </si>
  <si>
    <t>886,6</t>
  </si>
  <si>
    <t>1217,6</t>
  </si>
  <si>
    <t>ΚΑΤΣΑΒΟΥ</t>
  </si>
  <si>
    <t>ΑΒ725791</t>
  </si>
  <si>
    <t>743,6</t>
  </si>
  <si>
    <t>ΚΟΥΜΕΝΤΣΙΟΥ</t>
  </si>
  <si>
    <t>ΧΑΡΙΚΛΕΙΑ</t>
  </si>
  <si>
    <t>ΠΕΤΡΟΣ</t>
  </si>
  <si>
    <t>ΑΚ885645</t>
  </si>
  <si>
    <t>860,2</t>
  </si>
  <si>
    <t>1212,2</t>
  </si>
  <si>
    <t>ΓΡΗΓΟΡΙΑΔΟΥ</t>
  </si>
  <si>
    <t>ΧΡΥΣΗ</t>
  </si>
  <si>
    <t>ΑΖ395107</t>
  </si>
  <si>
    <t>ΝΙΚΟΛΟΠΟΥΛΟΣ</t>
  </si>
  <si>
    <t>ΑΕ654828</t>
  </si>
  <si>
    <t>1206,4</t>
  </si>
  <si>
    <t>Λυκεσα</t>
  </si>
  <si>
    <t>Ιωαννα</t>
  </si>
  <si>
    <t>ΑΖ 659650</t>
  </si>
  <si>
    <t>755,7</t>
  </si>
  <si>
    <t>1203,7</t>
  </si>
  <si>
    <t>ΠΑΠΑΛΕΞΗ</t>
  </si>
  <si>
    <t>ΑΝ261458</t>
  </si>
  <si>
    <t>773,3</t>
  </si>
  <si>
    <t>1201,3</t>
  </si>
  <si>
    <t>ΚΟΥΡΟΥ</t>
  </si>
  <si>
    <t>ΑΣΠΑΣΙΑ</t>
  </si>
  <si>
    <t>ΑΒ108923</t>
  </si>
  <si>
    <t>1060,4</t>
  </si>
  <si>
    <t>1200,4</t>
  </si>
  <si>
    <t>ΜΠΟΥΦΙΔΟΥ</t>
  </si>
  <si>
    <t>ΑΑ255851</t>
  </si>
  <si>
    <t>896,5</t>
  </si>
  <si>
    <t>1199,5</t>
  </si>
  <si>
    <t>ΓΚΑΡΓΚΟΥΔΗ</t>
  </si>
  <si>
    <t>ΒΛΑΣΙΟΣ</t>
  </si>
  <si>
    <t>ΑΖ318284</t>
  </si>
  <si>
    <t>1196,9</t>
  </si>
  <si>
    <t>ΓΚΙΝΗΣ</t>
  </si>
  <si>
    <t>ΑΙ194301</t>
  </si>
  <si>
    <t>789,8</t>
  </si>
  <si>
    <t>1195,8</t>
  </si>
  <si>
    <t>ΜΥΛΛΗ</t>
  </si>
  <si>
    <t>ΠΗΝΕΛΟΠΗ</t>
  </si>
  <si>
    <t>ΑΕ336454</t>
  </si>
  <si>
    <t>888,8</t>
  </si>
  <si>
    <t>1191,8</t>
  </si>
  <si>
    <t>ΓΙΑΞΗ</t>
  </si>
  <si>
    <t>ΖΑΦΕΙΡΙΑ</t>
  </si>
  <si>
    <t>ΑΑ406726</t>
  </si>
  <si>
    <t>1191,7</t>
  </si>
  <si>
    <t>ΤΣΟΜΠΑΝΟΥ</t>
  </si>
  <si>
    <t>ΑΝ185390</t>
  </si>
  <si>
    <t>930,6</t>
  </si>
  <si>
    <t>1190,6</t>
  </si>
  <si>
    <t>ΚΛΙΑΝΗ</t>
  </si>
  <si>
    <t>ΑΑ479909</t>
  </si>
  <si>
    <t>905,3</t>
  </si>
  <si>
    <t>1190,3</t>
  </si>
  <si>
    <t>ΚΩΝΣΤΑΝΤΙΝΙΔΟΥ</t>
  </si>
  <si>
    <t>Χ951166</t>
  </si>
  <si>
    <t>ΣΙΣΚΑΚΗΣ</t>
  </si>
  <si>
    <t>ΑΗ380066</t>
  </si>
  <si>
    <t>1189,3</t>
  </si>
  <si>
    <t>ΑΜΠΑΤΖΟΓΛΟΥ</t>
  </si>
  <si>
    <t>ΑΑ285309</t>
  </si>
  <si>
    <t>914,1</t>
  </si>
  <si>
    <t>1189,1</t>
  </si>
  <si>
    <t>ΠΕΤΕΙΝΙΔΟΥ</t>
  </si>
  <si>
    <t>ΑΔΑΜΑΝΤΙΟΣ</t>
  </si>
  <si>
    <t>ΑΕ207073</t>
  </si>
  <si>
    <t>1188,5</t>
  </si>
  <si>
    <t>ΣΠΥΡΙΔΟΥ</t>
  </si>
  <si>
    <t>ΠΑΝΤΕΛΕΗΜΩΝ</t>
  </si>
  <si>
    <t>ΑΑ267654</t>
  </si>
  <si>
    <t>1184,3</t>
  </si>
  <si>
    <t>ΤΣΙΜΠΑΚΗ</t>
  </si>
  <si>
    <t>ΒΑΓΙΑ</t>
  </si>
  <si>
    <t>ΑΑ468346</t>
  </si>
  <si>
    <t>1179,4</t>
  </si>
  <si>
    <t>ΑΒΡΑΑΜ</t>
  </si>
  <si>
    <t>Φ320220</t>
  </si>
  <si>
    <t>1178,4</t>
  </si>
  <si>
    <t>ΑΡΓΥΡΟΠΟΥΛΟΥ</t>
  </si>
  <si>
    <t>Χ478386</t>
  </si>
  <si>
    <t>848,1</t>
  </si>
  <si>
    <t>1177,1</t>
  </si>
  <si>
    <t>ΙΦΟΓΛΟΥ</t>
  </si>
  <si>
    <t>ΑΙ151648</t>
  </si>
  <si>
    <t>1176,1</t>
  </si>
  <si>
    <t>ΛΑΚΗΣ</t>
  </si>
  <si>
    <t>ΑΝ323253</t>
  </si>
  <si>
    <t>718,3</t>
  </si>
  <si>
    <t>1175,3</t>
  </si>
  <si>
    <t>ΚΑΝΙΝΑ</t>
  </si>
  <si>
    <t>ΑΙ382942</t>
  </si>
  <si>
    <t>ΓΕΩΡΓΙΑΔΟΥ</t>
  </si>
  <si>
    <t>ΑΖ170436</t>
  </si>
  <si>
    <t>938,3</t>
  </si>
  <si>
    <t>1171,3</t>
  </si>
  <si>
    <t>ΧΟΝΔΡΟΓΙΑΝΝΗ</t>
  </si>
  <si>
    <t>ΑΑ397079</t>
  </si>
  <si>
    <t>788,7</t>
  </si>
  <si>
    <t>1166,7</t>
  </si>
  <si>
    <t>ΑΝΔΡΙΑΝΟΠΟΥΛΟΥ</t>
  </si>
  <si>
    <t>ΑΚ437773</t>
  </si>
  <si>
    <t>ΠΥΒΟΥΛΟΥ</t>
  </si>
  <si>
    <t>ΣΤΥΛΙΑΝΗ</t>
  </si>
  <si>
    <t>Χ408113</t>
  </si>
  <si>
    <t>1165,5</t>
  </si>
  <si>
    <t>ΑΡΒΑΝΙΤΙΔΟΥ</t>
  </si>
  <si>
    <t>ΑΕ684397</t>
  </si>
  <si>
    <t>1164,3</t>
  </si>
  <si>
    <t>ΠΑΠΑΔΟΠΟΥΛΟΣ</t>
  </si>
  <si>
    <t>ΑΕ885951</t>
  </si>
  <si>
    <t>772,2</t>
  </si>
  <si>
    <t>1161,2</t>
  </si>
  <si>
    <t>ΒΑΙΑ</t>
  </si>
  <si>
    <t>ΑΒ108924</t>
  </si>
  <si>
    <t>1160,4</t>
  </si>
  <si>
    <t>ΠΑΤΛΙΤΖΑΝΑ</t>
  </si>
  <si>
    <t>Σ978178</t>
  </si>
  <si>
    <t>793,1</t>
  </si>
  <si>
    <t>1159,1</t>
  </si>
  <si>
    <t>ΣΙΩΠΗ</t>
  </si>
  <si>
    <t>Χ735266</t>
  </si>
  <si>
    <t>874,5</t>
  </si>
  <si>
    <t>1155,5</t>
  </si>
  <si>
    <t>ΤΕΤΩΡΟΥ</t>
  </si>
  <si>
    <t>ΑΦΡΟΔΙΤΗ</t>
  </si>
  <si>
    <t>Χ794136</t>
  </si>
  <si>
    <t>850,3</t>
  </si>
  <si>
    <t>1153,3</t>
  </si>
  <si>
    <t>ΛΕΟΝΤΗ</t>
  </si>
  <si>
    <t>Χ377763</t>
  </si>
  <si>
    <t>1145,9</t>
  </si>
  <si>
    <t>ΣΑΛΗΚΥΡΙΑΚΗΣ</t>
  </si>
  <si>
    <t>ΑΚ266526</t>
  </si>
  <si>
    <t>732,6</t>
  </si>
  <si>
    <t>1145,6</t>
  </si>
  <si>
    <t>ΜΠΕΚΑ</t>
  </si>
  <si>
    <t>ΟΡΣΑΛΙΑ</t>
  </si>
  <si>
    <t>ΑΕ270309</t>
  </si>
  <si>
    <t>1074,7</t>
  </si>
  <si>
    <t>1144,7</t>
  </si>
  <si>
    <t>Χ478332</t>
  </si>
  <si>
    <t>1143,9</t>
  </si>
  <si>
    <t>ΚΑΤΡΙΑΔΑΚΗ</t>
  </si>
  <si>
    <t>ΑΖ651598</t>
  </si>
  <si>
    <t>996,6</t>
  </si>
  <si>
    <t>1143,6</t>
  </si>
  <si>
    <t>ΝΙΚΟΛΑΟΥ</t>
  </si>
  <si>
    <t>Χ371689</t>
  </si>
  <si>
    <t>1138,2</t>
  </si>
  <si>
    <t>ΑΣΚΙΑΝΑΚΗ</t>
  </si>
  <si>
    <t>ΕΥΤΥΧΙΑ</t>
  </si>
  <si>
    <t>ΔΗΜΗΤΡΗΣ</t>
  </si>
  <si>
    <t>ΑΖ962196</t>
  </si>
  <si>
    <t>1136,8</t>
  </si>
  <si>
    <t>ΜΠΕΜΠΕΛΕΚΟΥ</t>
  </si>
  <si>
    <t>ΑΑ257378</t>
  </si>
  <si>
    <t>ΚΟΥΣΙΔΟΥ</t>
  </si>
  <si>
    <t>Τ200610</t>
  </si>
  <si>
    <t>1133,9</t>
  </si>
  <si>
    <t>ΛΙΑΚΟΠΟΥΛΟΥ</t>
  </si>
  <si>
    <t>Χ845464</t>
  </si>
  <si>
    <t>1133,3</t>
  </si>
  <si>
    <t>ΠΑΓΚΑΛΟΥ</t>
  </si>
  <si>
    <t>ΑΙ365059</t>
  </si>
  <si>
    <t>1132,6</t>
  </si>
  <si>
    <t>ΜΠΑΛΤΑΚΗ</t>
  </si>
  <si>
    <t>ΑΙ391507</t>
  </si>
  <si>
    <t>1129,6</t>
  </si>
  <si>
    <t>ΓΙΑΝΝΑΚΟΥ</t>
  </si>
  <si>
    <t>ΝΑΥΣΙΚΑ</t>
  </si>
  <si>
    <t>Χ410177</t>
  </si>
  <si>
    <t>1127,8</t>
  </si>
  <si>
    <t>ΜΠΟΥΛΑΤΑ</t>
  </si>
  <si>
    <t>ΑΡΓΥΡΗ</t>
  </si>
  <si>
    <t>Σ747924</t>
  </si>
  <si>
    <t>ΤΖΙΕΡΤΖΗΣ</t>
  </si>
  <si>
    <t>ΑΕ201372</t>
  </si>
  <si>
    <t>1124,5</t>
  </si>
  <si>
    <t>ΠΑΛΙΑΡΟΥΤΑ - ΘΕΟΔΩΡΟΥ</t>
  </si>
  <si>
    <t>ΑΑ458566</t>
  </si>
  <si>
    <t>1122,3</t>
  </si>
  <si>
    <t>ΑΒ805259</t>
  </si>
  <si>
    <t>1119,8</t>
  </si>
  <si>
    <t>ΚΑΤΣΙΟΥ</t>
  </si>
  <si>
    <t>ΑΕ129976</t>
  </si>
  <si>
    <t>865,7</t>
  </si>
  <si>
    <t>1117,7</t>
  </si>
  <si>
    <t>ΑΡΒΑΝΙΤΗ</t>
  </si>
  <si>
    <t>ΑΒ698610</t>
  </si>
  <si>
    <t>710,6</t>
  </si>
  <si>
    <t>1116,6</t>
  </si>
  <si>
    <t>ΠΑΠΑΝΔΡΙΤΣΑ</t>
  </si>
  <si>
    <t>ΑΝΤΩΝΙΑ</t>
  </si>
  <si>
    <t>ΠΕΡΙΚΛΗΣ</t>
  </si>
  <si>
    <t>ΑΗ172761</t>
  </si>
  <si>
    <t>ΜΠΙΡΑΚΟΥ</t>
  </si>
  <si>
    <t>ΟΡΙΑΝΑ</t>
  </si>
  <si>
    <t>ΣΑΝΤΙΚ</t>
  </si>
  <si>
    <t>ΑΚ729004</t>
  </si>
  <si>
    <t>1114,3</t>
  </si>
  <si>
    <t>ΣΑΡΡΗ</t>
  </si>
  <si>
    <t>ΑΜ437456</t>
  </si>
  <si>
    <t>1111,5</t>
  </si>
  <si>
    <t>ΔΗΜΟΥ</t>
  </si>
  <si>
    <t>ΑΙ165311</t>
  </si>
  <si>
    <t>883,3</t>
  </si>
  <si>
    <t>1109,3</t>
  </si>
  <si>
    <t>ΠΑΠΑΙΩΑΝΝΟΥ</t>
  </si>
  <si>
    <t>ΣΑΒΒΙΝΑ</t>
  </si>
  <si>
    <t>Φ314162</t>
  </si>
  <si>
    <t>815,1</t>
  </si>
  <si>
    <t>1109,1</t>
  </si>
  <si>
    <t>ΠΑΡΘΕΝΑ</t>
  </si>
  <si>
    <t>ΑΖ193935</t>
  </si>
  <si>
    <t>894,3</t>
  </si>
  <si>
    <t>1106,3</t>
  </si>
  <si>
    <t>ΣΤΕΛΛΑ</t>
  </si>
  <si>
    <t>ΑΖ793831</t>
  </si>
  <si>
    <t>1105,5</t>
  </si>
  <si>
    <t>ΣΤΑΥΡΟΠΟΥΛΟΥ</t>
  </si>
  <si>
    <t>ΝΙΚΗ</t>
  </si>
  <si>
    <t>ΑΕ342826</t>
  </si>
  <si>
    <t>941,6</t>
  </si>
  <si>
    <t>1104,6</t>
  </si>
  <si>
    <t>ΤΥΜΠΑ</t>
  </si>
  <si>
    <t>ΕΥΔΟΚΙΑ</t>
  </si>
  <si>
    <t>ΑΙ675490</t>
  </si>
  <si>
    <t>904,2</t>
  </si>
  <si>
    <t>1102,2</t>
  </si>
  <si>
    <t>ΜΠΑΧΑΡΙΔΟΥ</t>
  </si>
  <si>
    <t>ΑΙ168740</t>
  </si>
  <si>
    <t>1031,8</t>
  </si>
  <si>
    <t>1101,8</t>
  </si>
  <si>
    <t>ΓΙΑΝΝΑΚΙΔΟΥ</t>
  </si>
  <si>
    <t>ΕΛΛΑΔΑ</t>
  </si>
  <si>
    <t>ΣΤΑΦΥΛΗΣ</t>
  </si>
  <si>
    <t>ΑΚ903511</t>
  </si>
  <si>
    <t>ΚΑΛΑΙΤΖΗ</t>
  </si>
  <si>
    <t>ΑΗ165792</t>
  </si>
  <si>
    <t>972,4</t>
  </si>
  <si>
    <t>1098,4</t>
  </si>
  <si>
    <t>ΓΑΚΗ</t>
  </si>
  <si>
    <t>Τ471167</t>
  </si>
  <si>
    <t>1096,6</t>
  </si>
  <si>
    <t>ΠΡΟΒΙΑΣ</t>
  </si>
  <si>
    <t>ΣΕΡΑΦΕΙΜ</t>
  </si>
  <si>
    <t>ΑΚ949658</t>
  </si>
  <si>
    <t>778,8</t>
  </si>
  <si>
    <t>1095,8</t>
  </si>
  <si>
    <t>ΧΑΡΙΣΤΟΥ</t>
  </si>
  <si>
    <t>ΑΖ833787</t>
  </si>
  <si>
    <t>1021,9</t>
  </si>
  <si>
    <t>1091,9</t>
  </si>
  <si>
    <t>ΔΟΥΛΓΕΡΗ</t>
  </si>
  <si>
    <t>ΠΑΣΧΑΛΙΑ</t>
  </si>
  <si>
    <t>ΑΗ352178</t>
  </si>
  <si>
    <t>1020,8</t>
  </si>
  <si>
    <t>1090,8</t>
  </si>
  <si>
    <t>ΔΟΥΝΑΒΗ</t>
  </si>
  <si>
    <t>ΞΑΝΘΙΠΗ</t>
  </si>
  <si>
    <t>Σ759606</t>
  </si>
  <si>
    <t>1089,1</t>
  </si>
  <si>
    <t>ΜΠΛΕΚΑ</t>
  </si>
  <si>
    <t>Χ481140</t>
  </si>
  <si>
    <t>783,2</t>
  </si>
  <si>
    <t>1086,2</t>
  </si>
  <si>
    <t>ΜΑΤΚΑ</t>
  </si>
  <si>
    <t>ΑΟΥΡΕΛ</t>
  </si>
  <si>
    <t>ΑΚ913194</t>
  </si>
  <si>
    <t>1014,2</t>
  </si>
  <si>
    <t>1084,2</t>
  </si>
  <si>
    <t>ΧΑΣΚΗ</t>
  </si>
  <si>
    <t>ΑΗ242741</t>
  </si>
  <si>
    <t>ΚΑΨΙΩΧΑ</t>
  </si>
  <si>
    <t>ΕΙΡΗΝΗ ΧΡΥΣΟΒΑΛΑΝΤΩ</t>
  </si>
  <si>
    <t>ΑΑ431492</t>
  </si>
  <si>
    <t>1079,2</t>
  </si>
  <si>
    <t>ΤΣΕΠΟΛΑ</t>
  </si>
  <si>
    <t>ΑΝ079432</t>
  </si>
  <si>
    <t>1078,5</t>
  </si>
  <si>
    <t>ΠΡΑΤΑΝΟΥ</t>
  </si>
  <si>
    <t>ΓΡΗΓΟΡΙΟΣ</t>
  </si>
  <si>
    <t>ΑΚ907331</t>
  </si>
  <si>
    <t>1078,3</t>
  </si>
  <si>
    <t>ΤΣΙΟΛΑΚΗ</t>
  </si>
  <si>
    <t>ΑΕ865507</t>
  </si>
  <si>
    <t>1077,9</t>
  </si>
  <si>
    <t>ΔΕΛΗΓΙΑΝΝΗ</t>
  </si>
  <si>
    <t>ΑΑ991172</t>
  </si>
  <si>
    <t>1076,9</t>
  </si>
  <si>
    <t>ΒΑΦΕΙΩΤΗ</t>
  </si>
  <si>
    <t>ΑΕ933818</t>
  </si>
  <si>
    <t>1075,9</t>
  </si>
  <si>
    <t>ΑΚΑΝΤΖΙΛΙΩΤΗ</t>
  </si>
  <si>
    <t>ΑΑ231128</t>
  </si>
  <si>
    <t>ΝΤΟΥΣΚΟΥ</t>
  </si>
  <si>
    <t>ΑΜ856877</t>
  </si>
  <si>
    <t>1075,6</t>
  </si>
  <si>
    <t>ΠΑΝΑΓΙΩΤΟΥ</t>
  </si>
  <si>
    <t>ΑΗ766144</t>
  </si>
  <si>
    <t>1073,8</t>
  </si>
  <si>
    <t>ΣΑΛΟΝΙΚΙΔΟΥ</t>
  </si>
  <si>
    <t>ΑΖ149169</t>
  </si>
  <si>
    <t>1016,4</t>
  </si>
  <si>
    <t>1072,4</t>
  </si>
  <si>
    <t>Χ248332</t>
  </si>
  <si>
    <t>Χ728670</t>
  </si>
  <si>
    <t>1071,8</t>
  </si>
  <si>
    <t>ΝΤΕΝΤΟΠΟΥΛΟΥ</t>
  </si>
  <si>
    <t>Χ685083</t>
  </si>
  <si>
    <t>ΚΟΥΤΣΙΑΝΟΥ</t>
  </si>
  <si>
    <t>Χ892972</t>
  </si>
  <si>
    <t>ΜΠΕΧΤΣΗ</t>
  </si>
  <si>
    <t>ΕΛΕΥΘΕΡΙΑ</t>
  </si>
  <si>
    <t>ΑΙ175892</t>
  </si>
  <si>
    <t>ΜΕΛΙΔΩΝΑ</t>
  </si>
  <si>
    <t>Χ387742</t>
  </si>
  <si>
    <t>1060,5</t>
  </si>
  <si>
    <t>ΧΝΙΤΙΔΟΥ</t>
  </si>
  <si>
    <t>ΑΖ359092</t>
  </si>
  <si>
    <t>1059,2</t>
  </si>
  <si>
    <t>ΡΗΓΟΠΟΥΛΟΥ</t>
  </si>
  <si>
    <t>ΑΒ162806</t>
  </si>
  <si>
    <t>ΚΑΡΑΓΚΙΟΖΙΔΟΥ</t>
  </si>
  <si>
    <t>ΑΝ202226</t>
  </si>
  <si>
    <t>1055,6</t>
  </si>
  <si>
    <t>ΚΑΡΑΓΕΩΡΓΙΟΥ</t>
  </si>
  <si>
    <t>ΑΙ399237</t>
  </si>
  <si>
    <t>1054,9</t>
  </si>
  <si>
    <t>ΤΣΑΡΙΔΟΥ</t>
  </si>
  <si>
    <t>ΑΖ659240</t>
  </si>
  <si>
    <t>892,1</t>
  </si>
  <si>
    <t>1053,1</t>
  </si>
  <si>
    <t>ΑΝΤΩΝΙΑΔΟΥ</t>
  </si>
  <si>
    <t>ΑΒ167195</t>
  </si>
  <si>
    <t>1052,3</t>
  </si>
  <si>
    <t>ΜΗΤΡΑΚΗ</t>
  </si>
  <si>
    <t>ΕΥΤΕΡΠΗ</t>
  </si>
  <si>
    <t>ΑΡΓΥΡΙΟΣ</t>
  </si>
  <si>
    <t>Χ770962</t>
  </si>
  <si>
    <t>810,7</t>
  </si>
  <si>
    <t>1050,7</t>
  </si>
  <si>
    <t>ΚΟΥΡΑ</t>
  </si>
  <si>
    <t>ΑΕ126390</t>
  </si>
  <si>
    <t>1050,6</t>
  </si>
  <si>
    <t>ΤΣΙΑΚΜΑΚΗ</t>
  </si>
  <si>
    <t>ΑΖ173277</t>
  </si>
  <si>
    <t>959,2</t>
  </si>
  <si>
    <t>1050,2</t>
  </si>
  <si>
    <t>ΜΟΥΡΤΖΙΝΟΥ</t>
  </si>
  <si>
    <t>ΧΡΥΣΑΝΘΗ</t>
  </si>
  <si>
    <t>ΧΑΡΙΛΑΟΣ</t>
  </si>
  <si>
    <t>ΑΙ743377</t>
  </si>
  <si>
    <t>1049,3</t>
  </si>
  <si>
    <t>ΤΕΡΖΟΓΛΟΥ</t>
  </si>
  <si>
    <t>ΑΖ799042</t>
  </si>
  <si>
    <t>ΠΑΛΟΥΜΠΗ</t>
  </si>
  <si>
    <t>ΑΑ313177</t>
  </si>
  <si>
    <t>878,9</t>
  </si>
  <si>
    <t>1048,9</t>
  </si>
  <si>
    <t>ΚΑΤΣΑΡΕ</t>
  </si>
  <si>
    <t>ΑΙ283376</t>
  </si>
  <si>
    <t>786,5</t>
  </si>
  <si>
    <t>1047,5</t>
  </si>
  <si>
    <t>ΠΑΝΤΙΚΙΟΥ</t>
  </si>
  <si>
    <t>ΚΥΡΙΑΚΟΣ</t>
  </si>
  <si>
    <t>ΑΖ860484</t>
  </si>
  <si>
    <t>1046,9</t>
  </si>
  <si>
    <t>ΑΕ653628</t>
  </si>
  <si>
    <t>1046,7</t>
  </si>
  <si>
    <t>ΚΟΥΜΑΡΑ</t>
  </si>
  <si>
    <t>ΑΖ808408</t>
  </si>
  <si>
    <t>ΠΑΣΑ</t>
  </si>
  <si>
    <t>ΒΛΑΔΙΜΗΡΟΣ</t>
  </si>
  <si>
    <t>ΑΚ268992</t>
  </si>
  <si>
    <t>916,3</t>
  </si>
  <si>
    <t>1044,3</t>
  </si>
  <si>
    <t>ΤΣΙΑΚΑΛΟΥ</t>
  </si>
  <si>
    <t>ΝΙΚΟΛΕΤΤΑ</t>
  </si>
  <si>
    <t>Φ171137</t>
  </si>
  <si>
    <t>1042,4</t>
  </si>
  <si>
    <t>ΠΟΙΜΕΝΙΔΟΥ</t>
  </si>
  <si>
    <t>ΑΖ387611</t>
  </si>
  <si>
    <t>893,2</t>
  </si>
  <si>
    <t>1042,2</t>
  </si>
  <si>
    <t>ΓΙΟΓΚΑΤΖΟΓΛΟΥ</t>
  </si>
  <si>
    <t>ΑΒ729437</t>
  </si>
  <si>
    <t>1040,6</t>
  </si>
  <si>
    <t>ΣΑΒΒΑ</t>
  </si>
  <si>
    <t>ΕΥΜΟΡΦΙΑ</t>
  </si>
  <si>
    <t>ΑΙ331447</t>
  </si>
  <si>
    <t>1040,3</t>
  </si>
  <si>
    <t>ΖΑΡΤΣΕ</t>
  </si>
  <si>
    <t>ΛΑΖΑΡΙΑ</t>
  </si>
  <si>
    <t>ΤΡΥΦΩΝ</t>
  </si>
  <si>
    <t>ΑΗ337106</t>
  </si>
  <si>
    <t>1039,7</t>
  </si>
  <si>
    <t>ΜΠΕΛΛΟΥ</t>
  </si>
  <si>
    <t>ΑΗ658271</t>
  </si>
  <si>
    <t>1039,4</t>
  </si>
  <si>
    <t>ΣΕΓΚΛΙΑ</t>
  </si>
  <si>
    <t>Χ446500</t>
  </si>
  <si>
    <t>1035,7</t>
  </si>
  <si>
    <t>ΖΑΡΙΜΠΑ</t>
  </si>
  <si>
    <t>ΑΖ977712</t>
  </si>
  <si>
    <t>895,4</t>
  </si>
  <si>
    <t>1035,4</t>
  </si>
  <si>
    <t>ΚΑΜΠΑΝΟΥ-ΣΙΔΕΡΙΔΟΥ</t>
  </si>
  <si>
    <t>ΦΩΤΕΙΝΙ-ΛΙΓΕΙΑ</t>
  </si>
  <si>
    <t>ΑΝ192726</t>
  </si>
  <si>
    <t>ΧΟΝΔΡΟΜΑΤΙΔΟΥ</t>
  </si>
  <si>
    <t>ΠΑΥΛΙΝΑ</t>
  </si>
  <si>
    <t>ΛΕΩΝΙΔΑΣ</t>
  </si>
  <si>
    <t>ΑΗ169015</t>
  </si>
  <si>
    <t>1034,8</t>
  </si>
  <si>
    <t>ΜΙΧΟΥ</t>
  </si>
  <si>
    <t>ΚΡΥΣΤΑΛΙΑ</t>
  </si>
  <si>
    <t>Χ875434</t>
  </si>
  <si>
    <t>929,5</t>
  </si>
  <si>
    <t>1034,5</t>
  </si>
  <si>
    <t>ΚΑΛΠΑΚΙΔΟΥ</t>
  </si>
  <si>
    <t>ΑΙ810970</t>
  </si>
  <si>
    <t>751,3</t>
  </si>
  <si>
    <t>1033,3</t>
  </si>
  <si>
    <t>ΓΩΓΟΥ</t>
  </si>
  <si>
    <t>ΑΝΑΣΤΑΣΙΑΣ</t>
  </si>
  <si>
    <t>ΑΙ346072</t>
  </si>
  <si>
    <t>ΤΑΧΟΠΟΥΛΟΥ</t>
  </si>
  <si>
    <t>ΑΒ165579</t>
  </si>
  <si>
    <t>1030,3</t>
  </si>
  <si>
    <t>ΑΝΤΩΝΟΠΟΥΛΟΥ</t>
  </si>
  <si>
    <t>ΑΜ483404</t>
  </si>
  <si>
    <t>1029,8</t>
  </si>
  <si>
    <t>ΧΑΡΙΤΟΠΟΥΛΟΣ</t>
  </si>
  <si>
    <t>ΑΚ324384</t>
  </si>
  <si>
    <t>1029,3</t>
  </si>
  <si>
    <t>ΜΠΟΧΑΤΖΙΑΡ</t>
  </si>
  <si>
    <t>ΑΗ212521</t>
  </si>
  <si>
    <t>998,8</t>
  </si>
  <si>
    <t>1028,8</t>
  </si>
  <si>
    <t>ΑΓΓΕΛΟΥ</t>
  </si>
  <si>
    <t>Φ257894</t>
  </si>
  <si>
    <t>819,5</t>
  </si>
  <si>
    <t>1027,5</t>
  </si>
  <si>
    <t>Χ987266</t>
  </si>
  <si>
    <t>ΖΑΜΖΑΡΑ</t>
  </si>
  <si>
    <t>ΕΥΑΓΓΕΛΗ</t>
  </si>
  <si>
    <t>ΑΖ767322</t>
  </si>
  <si>
    <t>1024,8</t>
  </si>
  <si>
    <t>ΠΟΛΥΧΡΟΝΙΔΟΥ</t>
  </si>
  <si>
    <t>ΓΙΩΡΓΟΣ</t>
  </si>
  <si>
    <t>ΑΗ815320</t>
  </si>
  <si>
    <t>1024,5</t>
  </si>
  <si>
    <t>ΑΗ212522</t>
  </si>
  <si>
    <t>993,3</t>
  </si>
  <si>
    <t>1023,3</t>
  </si>
  <si>
    <t>ΦΑΛΙΑ</t>
  </si>
  <si>
    <t>Χ909070</t>
  </si>
  <si>
    <t>1023,2</t>
  </si>
  <si>
    <t>ΑΓΡΑΦΙΩΤΗ</t>
  </si>
  <si>
    <t>ΑΝ498499</t>
  </si>
  <si>
    <t>845,9</t>
  </si>
  <si>
    <t>1022,9</t>
  </si>
  <si>
    <t>ΓΙΟΓΙΑΚΑΣ</t>
  </si>
  <si>
    <t>ΦΩΤΙΟΣ</t>
  </si>
  <si>
    <t>ΑΑ376067</t>
  </si>
  <si>
    <t>1022,3</t>
  </si>
  <si>
    <t>ΒΟΥΡΛΙΩΤΟΥ</t>
  </si>
  <si>
    <t>Χ942889</t>
  </si>
  <si>
    <t>1020,7</t>
  </si>
  <si>
    <t>ΤΣΕΚΟΥΡΑ</t>
  </si>
  <si>
    <t>ΣΩΤΗΡΙΑ-ΚΑΛΛΙΟΠΗ</t>
  </si>
  <si>
    <t>ΑΕ977098</t>
  </si>
  <si>
    <t>1018,9</t>
  </si>
  <si>
    <t>Σισκου</t>
  </si>
  <si>
    <t>Αικατερινη</t>
  </si>
  <si>
    <t>ΑΗ811297</t>
  </si>
  <si>
    <t>1016,7</t>
  </si>
  <si>
    <t>ΚΑΣΝΑΚΗ</t>
  </si>
  <si>
    <t>ΝΕΚΤΑΡΙΑ</t>
  </si>
  <si>
    <t>ΑΖ289017</t>
  </si>
  <si>
    <t>965,8</t>
  </si>
  <si>
    <t>1015,8</t>
  </si>
  <si>
    <t>ΣΟΦΙΑΝΙΔΟΥ</t>
  </si>
  <si>
    <t>ΑΖ841762</t>
  </si>
  <si>
    <t>1015,1</t>
  </si>
  <si>
    <t>ΣΤΕΡΓΙΟΥ</t>
  </si>
  <si>
    <t>ΑΖ994055</t>
  </si>
  <si>
    <t>ΖΟΥΖΟΥΛΑ</t>
  </si>
  <si>
    <t>ΑΙ761437</t>
  </si>
  <si>
    <t>ΓΕΩΡΓΟΠΟΥΛΟΥ</t>
  </si>
  <si>
    <t>ΑΕ799604</t>
  </si>
  <si>
    <t>1012,7</t>
  </si>
  <si>
    <t>ΡΑΛΛΙΔΟΥ</t>
  </si>
  <si>
    <t>ΡΑΛΛΗΣ</t>
  </si>
  <si>
    <t>ΑΝ191456</t>
  </si>
  <si>
    <t>1011,6</t>
  </si>
  <si>
    <t>ΚΟΖΜΑΙ</t>
  </si>
  <si>
    <t>ΑΝΙΣΑ</t>
  </si>
  <si>
    <t>ΠΕΤΡΟ</t>
  </si>
  <si>
    <t>ΑΝ018413</t>
  </si>
  <si>
    <t>980,1</t>
  </si>
  <si>
    <t>1010,1</t>
  </si>
  <si>
    <t>ΚΑΖΝΕΣΗ</t>
  </si>
  <si>
    <t>ΣΩΤΗΡΙΑ-ΣΤΥΛΙΑΝΗ</t>
  </si>
  <si>
    <t>ΑΗ781455</t>
  </si>
  <si>
    <t>790,9</t>
  </si>
  <si>
    <t>1008,9</t>
  </si>
  <si>
    <t>ΠΑΥΛΙΔΟΥ</t>
  </si>
  <si>
    <t>ΑΙ893531</t>
  </si>
  <si>
    <t>801,9</t>
  </si>
  <si>
    <t>1006,9</t>
  </si>
  <si>
    <t>ΣΕΡΜΑ</t>
  </si>
  <si>
    <t>ΑΚ889408</t>
  </si>
  <si>
    <t>975,7</t>
  </si>
  <si>
    <t>1005,7</t>
  </si>
  <si>
    <t>ΚΙΟΡΟΓΛΟΥ</t>
  </si>
  <si>
    <t>ΑΓΓΕΛΑ</t>
  </si>
  <si>
    <t>ΑΙ191308</t>
  </si>
  <si>
    <t>711,7</t>
  </si>
  <si>
    <t>ΡΟΥΛΗ</t>
  </si>
  <si>
    <t>ΑΙ741746</t>
  </si>
  <si>
    <t>1005,4</t>
  </si>
  <si>
    <t>ΠΑΝΤΑΖΟΥ</t>
  </si>
  <si>
    <t>ΜΑΡΙΑΝΑ</t>
  </si>
  <si>
    <t>ΑΗ652786</t>
  </si>
  <si>
    <t>ΣΤΟΙΛΙΔΗΣ</t>
  </si>
  <si>
    <t>ΑΕ671021</t>
  </si>
  <si>
    <t>ΘΑΝΟΣ</t>
  </si>
  <si>
    <t>ΑΜ282609</t>
  </si>
  <si>
    <t>974,6</t>
  </si>
  <si>
    <t>1004,6</t>
  </si>
  <si>
    <t>ΠΑΠΑΚΩΝΣΤΑΝΤΙΝΟΥ</t>
  </si>
  <si>
    <t>ΑΗ180720</t>
  </si>
  <si>
    <t>1003,4</t>
  </si>
  <si>
    <t>ΚΑΖΑΚΗ</t>
  </si>
  <si>
    <t>ΑΖ193012</t>
  </si>
  <si>
    <t>1002,2</t>
  </si>
  <si>
    <t>ΠΟΥΡΔΑΛΑ</t>
  </si>
  <si>
    <t>ΒΗΚΑ</t>
  </si>
  <si>
    <t>Φ265487</t>
  </si>
  <si>
    <t>1000,2</t>
  </si>
  <si>
    <t>ΑΒΡΑΜΙΔΟΥ</t>
  </si>
  <si>
    <t>ΑΕ815660</t>
  </si>
  <si>
    <t>999,8</t>
  </si>
  <si>
    <t>ΜΠΡΟΥΖΙΩΤΗ</t>
  </si>
  <si>
    <t>ΑΖ781657</t>
  </si>
  <si>
    <t>999,5</t>
  </si>
  <si>
    <t>ΣΑΒΒΙΔΟΥ</t>
  </si>
  <si>
    <t>ΑΜ706180</t>
  </si>
  <si>
    <t>ΜΠΙΣΟΥΚΗ</t>
  </si>
  <si>
    <t>ΑΖ786961</t>
  </si>
  <si>
    <t>928,4</t>
  </si>
  <si>
    <t>998,4</t>
  </si>
  <si>
    <t>ΤΕΓΚΕΛΙΔΟΥ</t>
  </si>
  <si>
    <t>ΒΕΡΟΝΙΚΗ</t>
  </si>
  <si>
    <t>ΑΗ696112</t>
  </si>
  <si>
    <t>ΜΠΛΙΟΥΧΑ</t>
  </si>
  <si>
    <t>ΑΑ489735</t>
  </si>
  <si>
    <t>898,7</t>
  </si>
  <si>
    <t>997,7</t>
  </si>
  <si>
    <t>ΚΑΝΑΚΗ</t>
  </si>
  <si>
    <t>Χ907996</t>
  </si>
  <si>
    <t>ΤΣΙΛΙΔΟΥ</t>
  </si>
  <si>
    <t>ΕΥΔΟΞΙΑ</t>
  </si>
  <si>
    <t>ΑΖ799832</t>
  </si>
  <si>
    <t>ΝΕΔΕΛΚΟΥ</t>
  </si>
  <si>
    <t>ΤΡΑΙΑΝΟΣ</t>
  </si>
  <si>
    <t>Χ987578</t>
  </si>
  <si>
    <t>ΤΖΟΤΖΟΠΟΥΛΟΣ</t>
  </si>
  <si>
    <t>ΑΙ871572</t>
  </si>
  <si>
    <t>993,6</t>
  </si>
  <si>
    <t>ΚΟΘΡΑ</t>
  </si>
  <si>
    <t>ΑΗ797232</t>
  </si>
  <si>
    <t>990,9</t>
  </si>
  <si>
    <t>ΤΕΛΛΟΥ</t>
  </si>
  <si>
    <t>ΑΣΤΕΡΙΟΣ</t>
  </si>
  <si>
    <t>ΑΙ708565</t>
  </si>
  <si>
    <t>735,9</t>
  </si>
  <si>
    <t>989,9</t>
  </si>
  <si>
    <t>ΣΟΥΤΖΙΟΥ</t>
  </si>
  <si>
    <t>ΚΑΤΙΑ</t>
  </si>
  <si>
    <t>ΠΑΡΗΣ</t>
  </si>
  <si>
    <t>ΑΙ805957</t>
  </si>
  <si>
    <t>989,2</t>
  </si>
  <si>
    <t>ΜΠΑΡΙΑΜΠΑ</t>
  </si>
  <si>
    <t>ΜΑΡΙΝΕΛΑ</t>
  </si>
  <si>
    <t>ΛΕΥΤΕΡΗΣ</t>
  </si>
  <si>
    <t>ΑΖ255370</t>
  </si>
  <si>
    <t>899,8</t>
  </si>
  <si>
    <t>987,8</t>
  </si>
  <si>
    <t>ΚΟΥΚΟΥΤΣΙΛΗ</t>
  </si>
  <si>
    <t>ΝΙΚΟΛΑ</t>
  </si>
  <si>
    <t>ΝΙΚΟΣ</t>
  </si>
  <si>
    <t>ΑΖ167075</t>
  </si>
  <si>
    <t>ΑΣΛΑΝΙΔΟΥ</t>
  </si>
  <si>
    <t>ΜΕΛΙΝΑ</t>
  </si>
  <si>
    <t>ΑΕ888652</t>
  </si>
  <si>
    <t>985,3</t>
  </si>
  <si>
    <t>ΒΛΑΧΑΒΑ</t>
  </si>
  <si>
    <t>ΑΙ891381</t>
  </si>
  <si>
    <t>ΠΑΠΠΑ</t>
  </si>
  <si>
    <t>Χ861729</t>
  </si>
  <si>
    <t>948,2</t>
  </si>
  <si>
    <t>983,2</t>
  </si>
  <si>
    <t>ΚΑΡΑΚΑΤΣΑΝΙΔΟΥ</t>
  </si>
  <si>
    <t>ΑΖ360174</t>
  </si>
  <si>
    <t>812,9</t>
  </si>
  <si>
    <t>982,9</t>
  </si>
  <si>
    <t>ΑΒΡΑΜΙΔΗΣ</t>
  </si>
  <si>
    <t>ΑΖ786825</t>
  </si>
  <si>
    <t>952,6</t>
  </si>
  <si>
    <t>982,6</t>
  </si>
  <si>
    <t>ΠΕΤΡΙΔΟΥ</t>
  </si>
  <si>
    <t>ΑΒ855544</t>
  </si>
  <si>
    <t>981,3</t>
  </si>
  <si>
    <t>ΓΚΑΙΝΤΑΤΖΗ</t>
  </si>
  <si>
    <t>ΘΕΟΦΑΝΗΣ</t>
  </si>
  <si>
    <t>ΑΗ352551</t>
  </si>
  <si>
    <t>950,4</t>
  </si>
  <si>
    <t>980,4</t>
  </si>
  <si>
    <t>ΑΒ714267</t>
  </si>
  <si>
    <t>ΔΕΛΛΑ</t>
  </si>
  <si>
    <t>ΑΖ300847</t>
  </si>
  <si>
    <t>979,5</t>
  </si>
  <si>
    <t>ΒΕΡΟΠΛΙΔΟΥ</t>
  </si>
  <si>
    <t>ΙΩΑΚΕΙΜ</t>
  </si>
  <si>
    <t>ΑΜ270385</t>
  </si>
  <si>
    <t>978,2</t>
  </si>
  <si>
    <t>ΤΕΡΖΗ</t>
  </si>
  <si>
    <t>ΑΜ679504</t>
  </si>
  <si>
    <t>ΚΩΝΣΤΑΝΤΗ</t>
  </si>
  <si>
    <t>ΑΒ307042</t>
  </si>
  <si>
    <t>977,5</t>
  </si>
  <si>
    <t>ΜΠΑΣΤΡΟΓΙΑΝΝΗ</t>
  </si>
  <si>
    <t>ΜΑΡΓΑΡΙΤΑ</t>
  </si>
  <si>
    <t>ΑΖ818050</t>
  </si>
  <si>
    <t>ΧΑΤΖΟΠΟΥΛΟΥ</t>
  </si>
  <si>
    <t>ΑΚ309480</t>
  </si>
  <si>
    <t>977,2</t>
  </si>
  <si>
    <t>ΚΟΝΚΕΖΟΥ</t>
  </si>
  <si>
    <t>ΒΑΛΑΣΙΟΣ</t>
  </si>
  <si>
    <t>X249659</t>
  </si>
  <si>
    <t>976,5</t>
  </si>
  <si>
    <t>ΒΕΡΓΗ</t>
  </si>
  <si>
    <t>ΑΙ624523</t>
  </si>
  <si>
    <t>976,3</t>
  </si>
  <si>
    <t>ΚΑΡΑΤΖΑ</t>
  </si>
  <si>
    <t>ΜΑΓΚΝΤΑΛΕΝΑ</t>
  </si>
  <si>
    <t>ΑΒ360535</t>
  </si>
  <si>
    <t>ΚΙΚΙΛΙΓΚΑ</t>
  </si>
  <si>
    <t>Χ952493</t>
  </si>
  <si>
    <t>ΔΙΠΤΕΝΗ</t>
  </si>
  <si>
    <t>ΟΘΩΝ</t>
  </si>
  <si>
    <t>ΑΖ823205</t>
  </si>
  <si>
    <t>975,3</t>
  </si>
  <si>
    <t>ΨΑΡΑ ΣΤΑΥΡΟΠΟΥΛΟΥ</t>
  </si>
  <si>
    <t>ΑΚ275651</t>
  </si>
  <si>
    <t>974,7</t>
  </si>
  <si>
    <t>ΣΤΕΡΓΙΟΠΟΥΛΟΥ</t>
  </si>
  <si>
    <t>ΑΖ030378</t>
  </si>
  <si>
    <t>974,5</t>
  </si>
  <si>
    <t>ΜΑΥΡΟΜΜΑΤΗ</t>
  </si>
  <si>
    <t>ΑΖ158136</t>
  </si>
  <si>
    <t>974,3</t>
  </si>
  <si>
    <t>ΚΑΡΑΝΑΣΟΣ</t>
  </si>
  <si>
    <t>ΑΝΔΡΕΑΣ</t>
  </si>
  <si>
    <t>ΑΚ310210</t>
  </si>
  <si>
    <t>ΑΗ175634</t>
  </si>
  <si>
    <t>972,6</t>
  </si>
  <si>
    <t>ΓΚΑΤΖΩΝΗ</t>
  </si>
  <si>
    <t>ΑΜ703921</t>
  </si>
  <si>
    <t>ΔΑΡΑΒΑΛΗ</t>
  </si>
  <si>
    <t>Χ835236</t>
  </si>
  <si>
    <t>910,8</t>
  </si>
  <si>
    <t>970,8</t>
  </si>
  <si>
    <t>ΝΑΤΣΙΚΑ</t>
  </si>
  <si>
    <t>ΑΝ206436</t>
  </si>
  <si>
    <t>970,5</t>
  </si>
  <si>
    <t>ΝΤΕΛΗ</t>
  </si>
  <si>
    <t>ΜΑΡΙΑΝΘΗ</t>
  </si>
  <si>
    <t>ΖΗΣΗΣ</t>
  </si>
  <si>
    <t>Χ847721</t>
  </si>
  <si>
    <t>969,8</t>
  </si>
  <si>
    <t>ΒΛΑΧΜΠΕΗ</t>
  </si>
  <si>
    <t>ΑΖ848526</t>
  </si>
  <si>
    <t>968,8</t>
  </si>
  <si>
    <t>ΡΩΞΑΝΗ</t>
  </si>
  <si>
    <t>ΑΚ911706</t>
  </si>
  <si>
    <t>968,7</t>
  </si>
  <si>
    <t>ΑΝΑΝΙΑΔΗΣ</t>
  </si>
  <si>
    <t>ΑΒ463564</t>
  </si>
  <si>
    <t>967,5</t>
  </si>
  <si>
    <t>ΣΑΜΑΡΑ</t>
  </si>
  <si>
    <t>ΑΚ380936</t>
  </si>
  <si>
    <t>966,7</t>
  </si>
  <si>
    <t>ΑΕ171630</t>
  </si>
  <si>
    <t>966,5</t>
  </si>
  <si>
    <t>ΚΟΜΕΣΙΑΝ</t>
  </si>
  <si>
    <t>ΑΒ908303</t>
  </si>
  <si>
    <t>966,2</t>
  </si>
  <si>
    <t>ΚΑΜΙΤΣΑΚΗ</t>
  </si>
  <si>
    <t>ΑΙ735582</t>
  </si>
  <si>
    <t>965,6</t>
  </si>
  <si>
    <t>ΛΑΜΠΡΙΑΝΙΔΟΥ</t>
  </si>
  <si>
    <t>ΑΒ674904</t>
  </si>
  <si>
    <t>964,9</t>
  </si>
  <si>
    <t>ΣΙΩΚΑΤΑ</t>
  </si>
  <si>
    <t>Χ236179</t>
  </si>
  <si>
    <t>962,6</t>
  </si>
  <si>
    <t>Χ488796</t>
  </si>
  <si>
    <t>962,5</t>
  </si>
  <si>
    <t>ΜΠΟΥΡΝΑΖΑΚΗ</t>
  </si>
  <si>
    <t>ΔΡΑΚΟΣ</t>
  </si>
  <si>
    <t>ΑΒ182941</t>
  </si>
  <si>
    <t>960,6</t>
  </si>
  <si>
    <t>ΑΒ166782</t>
  </si>
  <si>
    <t>958,4</t>
  </si>
  <si>
    <t>ΤΖΙΝΤΖΟΓΛΟΥ</t>
  </si>
  <si>
    <t>ΔΟΜΝΑ</t>
  </si>
  <si>
    <t>ΕΥΣΤΡΑΤΙΟΣ</t>
  </si>
  <si>
    <t>ΑΗ652028</t>
  </si>
  <si>
    <t>957,7</t>
  </si>
  <si>
    <t>ΣΤΕΦΟΠΟΥΛΟΣ</t>
  </si>
  <si>
    <t>Φ159350</t>
  </si>
  <si>
    <t>956,5</t>
  </si>
  <si>
    <t>ΤΣΙΜΕΡΗ</t>
  </si>
  <si>
    <t>ΑΒ849567</t>
  </si>
  <si>
    <t>829,4</t>
  </si>
  <si>
    <t>956,4</t>
  </si>
  <si>
    <t>ΚΑΚΑΛΗ</t>
  </si>
  <si>
    <t>ΑΒ847225</t>
  </si>
  <si>
    <t>956,1</t>
  </si>
  <si>
    <t>ΠΑΛΑΣΚΑ</t>
  </si>
  <si>
    <t>ΟΥΡΑΝΙΑ</t>
  </si>
  <si>
    <t>ΑΒ881992</t>
  </si>
  <si>
    <t>955,9</t>
  </si>
  <si>
    <t>ΓΟΥΣΙΟΥ</t>
  </si>
  <si>
    <t>ΑΖ142763</t>
  </si>
  <si>
    <t>955,8</t>
  </si>
  <si>
    <t>ΚΑΡΑΚΑΣΗ</t>
  </si>
  <si>
    <t>ΑΗ908465</t>
  </si>
  <si>
    <t>955,2</t>
  </si>
  <si>
    <t>ΤΖΙΩΤΑ</t>
  </si>
  <si>
    <t>ΑΒ432897</t>
  </si>
  <si>
    <t>870,1</t>
  </si>
  <si>
    <t>955,1</t>
  </si>
  <si>
    <t>ΚΑΛΟΥΔΕΛΗ</t>
  </si>
  <si>
    <t>ΣΕΒΑΣΤΗ</t>
  </si>
  <si>
    <t>Χ245723</t>
  </si>
  <si>
    <t>765,6</t>
  </si>
  <si>
    <t>954,6</t>
  </si>
  <si>
    <t>ΓΕΩΡΓΑΚΗ</t>
  </si>
  <si>
    <t>ΑΒ116496</t>
  </si>
  <si>
    <t>954,4</t>
  </si>
  <si>
    <t>ΤΡΟΧΟΥΤΣΟΥ</t>
  </si>
  <si>
    <t>ΑΕ986222</t>
  </si>
  <si>
    <t>ΑΖ799774</t>
  </si>
  <si>
    <t>ΜΑΝΤΑΣΑ</t>
  </si>
  <si>
    <t>Τ309254</t>
  </si>
  <si>
    <t>799,7</t>
  </si>
  <si>
    <t>ΚΟΝΟΝΕΝΚΟ</t>
  </si>
  <si>
    <t>ΝΤΑΡΙΑ</t>
  </si>
  <si>
    <t>ΓΙΟΥΡΙ</t>
  </si>
  <si>
    <t>ΑΙ812539</t>
  </si>
  <si>
    <t>953,5</t>
  </si>
  <si>
    <t>ΜΑΝΟΥΣΟΣ</t>
  </si>
  <si>
    <t>ΑΕ984711</t>
  </si>
  <si>
    <t>953,2</t>
  </si>
  <si>
    <t>ΤΟΛΙΔΟΥ</t>
  </si>
  <si>
    <t>ΑΕ676340</t>
  </si>
  <si>
    <t>922,9</t>
  </si>
  <si>
    <t>952,9</t>
  </si>
  <si>
    <t>ΚΟΥΡΤΙΔΟΥ</t>
  </si>
  <si>
    <t>ΤΡΙΑΝΤΑΦΥΛΛΟΣ</t>
  </si>
  <si>
    <t>ΑΙ743499</t>
  </si>
  <si>
    <t>ΔΙΑΜΑΝΤΟΠΟΥΛΟΥ</t>
  </si>
  <si>
    <t xml:space="preserve">ΔΕΣΠΟΙΝΑ </t>
  </si>
  <si>
    <t>ΑΖ697740</t>
  </si>
  <si>
    <t>921,8</t>
  </si>
  <si>
    <t>951,8</t>
  </si>
  <si>
    <t>ΝΤΡΙΖΑΪ</t>
  </si>
  <si>
    <t>ΜΠΟΥΓΙΑΡ</t>
  </si>
  <si>
    <t>ΑΜ841786</t>
  </si>
  <si>
    <t>844,8</t>
  </si>
  <si>
    <t>ΔΑΣΚΑΛΑΚΗ</t>
  </si>
  <si>
    <t>ΑΕ699546</t>
  </si>
  <si>
    <t>950,9</t>
  </si>
  <si>
    <t>ΛΙΑΠΗ</t>
  </si>
  <si>
    <t>ΑΖ186848</t>
  </si>
  <si>
    <t>950,2</t>
  </si>
  <si>
    <t>ΚΟΥΓΚΟΥΛΗ</t>
  </si>
  <si>
    <t>ΕΛΛΗ</t>
  </si>
  <si>
    <t>ΒΑΓΓΕΛΗΣ</t>
  </si>
  <si>
    <t>ΑΜ050221</t>
  </si>
  <si>
    <t>949,1</t>
  </si>
  <si>
    <t>ΡΟΝΤΣΗ</t>
  </si>
  <si>
    <t>Χ879882</t>
  </si>
  <si>
    <t>ΑΝΔΡΟΝΙΚΟΥ</t>
  </si>
  <si>
    <t>ΑΕ657644</t>
  </si>
  <si>
    <t>918,5</t>
  </si>
  <si>
    <t>948,5</t>
  </si>
  <si>
    <t>Σταύρου</t>
  </si>
  <si>
    <t xml:space="preserve">Σεραφειμία </t>
  </si>
  <si>
    <t xml:space="preserve">Ιωάννης </t>
  </si>
  <si>
    <t>ΑΕ817279</t>
  </si>
  <si>
    <t>ΘΕΜΕΛΗ</t>
  </si>
  <si>
    <t>ΑΗ295997</t>
  </si>
  <si>
    <t>947,4</t>
  </si>
  <si>
    <t>ΠΕΡΔΙΚΟΠΟΥΛΟΥ</t>
  </si>
  <si>
    <t>ΘΕΟΔΟΣΙΑ</t>
  </si>
  <si>
    <t>ΑΖ654455</t>
  </si>
  <si>
    <t>946,7</t>
  </si>
  <si>
    <t>ΚΑΡΑΣΑΒΒΙΔΟΥ</t>
  </si>
  <si>
    <t>ΑΜ4222226</t>
  </si>
  <si>
    <t>946,5</t>
  </si>
  <si>
    <t>ΚΟΥΤΣΟΘΟΔΩΡΟΥ</t>
  </si>
  <si>
    <t>ΓΕΡΑΣΙΜΟΣ</t>
  </si>
  <si>
    <t>ΑΒ390696</t>
  </si>
  <si>
    <t>946,1</t>
  </si>
  <si>
    <t>ΣΤΑΥΡΙΝΟΥ</t>
  </si>
  <si>
    <t>ΑΕ866431</t>
  </si>
  <si>
    <t>889,9</t>
  </si>
  <si>
    <t>945,9</t>
  </si>
  <si>
    <t>ΚΕΧΑΓΙΑ</t>
  </si>
  <si>
    <t>ΑΗ764682</t>
  </si>
  <si>
    <t>943,8</t>
  </si>
  <si>
    <t>ΚΟΠΑΛΙΔΟΥ</t>
  </si>
  <si>
    <t>ΑΙ547283</t>
  </si>
  <si>
    <t>943,7</t>
  </si>
  <si>
    <t>ΑΠΟΣΤΟΛΙΑ</t>
  </si>
  <si>
    <t>Χ894390</t>
  </si>
  <si>
    <t>943,4</t>
  </si>
  <si>
    <t>ΣΙΟΥΣΤΗ</t>
  </si>
  <si>
    <t>ΑΗ673031</t>
  </si>
  <si>
    <t>942,6</t>
  </si>
  <si>
    <t>ΒΑΡΦΗ</t>
  </si>
  <si>
    <t>ΒΕΡΑ</t>
  </si>
  <si>
    <t>ΑΗ242142</t>
  </si>
  <si>
    <t>884,4</t>
  </si>
  <si>
    <t>942,4</t>
  </si>
  <si>
    <t>ΜΠΙΤΖΙΔΟΥ</t>
  </si>
  <si>
    <t>ΑΗ840713</t>
  </si>
  <si>
    <t>942,3</t>
  </si>
  <si>
    <t>LEKLI</t>
  </si>
  <si>
    <t>GALENTINA</t>
  </si>
  <si>
    <t>SHABAN</t>
  </si>
  <si>
    <t>BJ2372479</t>
  </si>
  <si>
    <t>ΤΥΡΙΛΙΩΜΗ</t>
  </si>
  <si>
    <t>Χ976817</t>
  </si>
  <si>
    <t>826,1</t>
  </si>
  <si>
    <t>940,1</t>
  </si>
  <si>
    <t>ΞΕΝΙΤΙΔΟΥ</t>
  </si>
  <si>
    <t>ΑΖ171844</t>
  </si>
  <si>
    <t>867,9</t>
  </si>
  <si>
    <t>939,9</t>
  </si>
  <si>
    <t>ΑΗ858806</t>
  </si>
  <si>
    <t>939,1</t>
  </si>
  <si>
    <t>ΒΑΛΕΤΣΑ</t>
  </si>
  <si>
    <t>ΣΠΥΡΙΔΟΥΛΑ</t>
  </si>
  <si>
    <t>ΑΒ154419</t>
  </si>
  <si>
    <t>908,6</t>
  </si>
  <si>
    <t>938,6</t>
  </si>
  <si>
    <t>ΚΡΙΜΛΙΔΟΥ</t>
  </si>
  <si>
    <t>ΑΙΚΑΤΕΡΙΝΑ</t>
  </si>
  <si>
    <t>ΝΟΝΤΑΡ</t>
  </si>
  <si>
    <t>ΑΑ252167</t>
  </si>
  <si>
    <t>875,6</t>
  </si>
  <si>
    <t>ΡΑΜΜΟΓΙΑΝΝΗ</t>
  </si>
  <si>
    <t>ΑΖ296329</t>
  </si>
  <si>
    <t>937,5</t>
  </si>
  <si>
    <t>ΚΕΦΑΛΑ</t>
  </si>
  <si>
    <t>Χ941320</t>
  </si>
  <si>
    <t>741,4</t>
  </si>
  <si>
    <t>937,4</t>
  </si>
  <si>
    <t>ΒΛΑΧΟΠΟΥΛΟΥ</t>
  </si>
  <si>
    <t>Ν613618</t>
  </si>
  <si>
    <t>937,2</t>
  </si>
  <si>
    <t>ΚΑΤΣΑΡΟΥ</t>
  </si>
  <si>
    <t>ΑΚ835197</t>
  </si>
  <si>
    <t>760,1</t>
  </si>
  <si>
    <t>937,1</t>
  </si>
  <si>
    <t>ΚΑΡΑΔΗΜΗΤΡΟΠΟΥΛΟΥ</t>
  </si>
  <si>
    <t>ΑΖ713617</t>
  </si>
  <si>
    <t>936,4</t>
  </si>
  <si>
    <t>ΜΠΡΙΖΗ</t>
  </si>
  <si>
    <t>ΑΙ850459</t>
  </si>
  <si>
    <t>ΙΛΑΡΙΔΟΥ</t>
  </si>
  <si>
    <t>ΑΗ362642</t>
  </si>
  <si>
    <t>ΤΖΙΩΡΤΖΙΟΥ</t>
  </si>
  <si>
    <t>ΑΒ359322</t>
  </si>
  <si>
    <t>935,8</t>
  </si>
  <si>
    <t>ΑΕ286416</t>
  </si>
  <si>
    <t>935,1</t>
  </si>
  <si>
    <t>ΣΑΠΡΑΝΙΔΟΥ</t>
  </si>
  <si>
    <t>ΧΑΡΟΥΛΑ</t>
  </si>
  <si>
    <t>Τ369359</t>
  </si>
  <si>
    <t>701,8</t>
  </si>
  <si>
    <t>934,8</t>
  </si>
  <si>
    <t>ΜΠΟΥΤΑΚΗ</t>
  </si>
  <si>
    <t>ΑΑ479559</t>
  </si>
  <si>
    <t>934,6</t>
  </si>
  <si>
    <t>Ροκίδου</t>
  </si>
  <si>
    <t>Αικατερίνη</t>
  </si>
  <si>
    <t>Απόστολος</t>
  </si>
  <si>
    <t>ΑΝ231721</t>
  </si>
  <si>
    <t>934,2</t>
  </si>
  <si>
    <t>ΒΛΑΧΟΥ</t>
  </si>
  <si>
    <t>ΣΠΥΡΟΣ</t>
  </si>
  <si>
    <t>ΑΙ717772</t>
  </si>
  <si>
    <t>933,5</t>
  </si>
  <si>
    <t>ΡΩΜΑΝΟΣ</t>
  </si>
  <si>
    <t>ΑΖ823360</t>
  </si>
  <si>
    <t>ΠΟΓΡΕΒΝΟΗ</t>
  </si>
  <si>
    <t>ΑΡΤΕΜΙΣ</t>
  </si>
  <si>
    <t>ΑΒ167415</t>
  </si>
  <si>
    <t>Πατρα</t>
  </si>
  <si>
    <t>Αιμιλια</t>
  </si>
  <si>
    <t>Ιωαννης</t>
  </si>
  <si>
    <t>ΑΝ200278</t>
  </si>
  <si>
    <t>933,3</t>
  </si>
  <si>
    <t>ΔΟΓΚΑ</t>
  </si>
  <si>
    <t>ΑΝ197145</t>
  </si>
  <si>
    <t>933,1</t>
  </si>
  <si>
    <t>Τσάιτα</t>
  </si>
  <si>
    <t xml:space="preserve">Γεσθημανή_ Ραφαέλα </t>
  </si>
  <si>
    <t xml:space="preserve">Γεώργιος </t>
  </si>
  <si>
    <t>ΑΗ 174507</t>
  </si>
  <si>
    <t>932,2</t>
  </si>
  <si>
    <t>ΠΑΡΓΙΝΟΥ</t>
  </si>
  <si>
    <t>ΔΙΟΝΥΣΙΟΣ</t>
  </si>
  <si>
    <t>ΑΚ912905</t>
  </si>
  <si>
    <t>931,1</t>
  </si>
  <si>
    <t>ΜΙΤΑΚΑ</t>
  </si>
  <si>
    <t>ΑΖ805598</t>
  </si>
  <si>
    <t>930,9</t>
  </si>
  <si>
    <t>ΧΕΙΜΩΝΙΔΟΥ</t>
  </si>
  <si>
    <t>ΑΚ878443</t>
  </si>
  <si>
    <t>ΓΚΕΛΗΝΟΣ</t>
  </si>
  <si>
    <t>Χ388602</t>
  </si>
  <si>
    <t>930,7</t>
  </si>
  <si>
    <t>ΑΝ187507</t>
  </si>
  <si>
    <t>ΤΣΙΑΜΠΑΛΗΣ</t>
  </si>
  <si>
    <t>Ρ897476</t>
  </si>
  <si>
    <t>ΓΚΟΥΝΤΑ</t>
  </si>
  <si>
    <t>ΑΒ439121</t>
  </si>
  <si>
    <t>929,8</t>
  </si>
  <si>
    <t>ΜΑΚΕΔΟΝΙΑ-ΜΑΡΙΑ</t>
  </si>
  <si>
    <t>ΑΝ185328</t>
  </si>
  <si>
    <t>929,7</t>
  </si>
  <si>
    <t>ΑΡΧΟΝΤΑ</t>
  </si>
  <si>
    <t>ΑΒ115915</t>
  </si>
  <si>
    <t>928,5</t>
  </si>
  <si>
    <t>ΤΖΕΔΑΚΗΣ</t>
  </si>
  <si>
    <t>ΑΝ457150</t>
  </si>
  <si>
    <t>753,5</t>
  </si>
  <si>
    <t>ΜΑΤΘΑΙΟΥΔΑΚΗΣ</t>
  </si>
  <si>
    <t>ΑΑ760128</t>
  </si>
  <si>
    <t>ΘΕΟΔΩΡΑΚΗΣ</t>
  </si>
  <si>
    <t>ΑΖ268067</t>
  </si>
  <si>
    <t>928,2</t>
  </si>
  <si>
    <t>ΤΑΡΕΝΙΔΟΥ</t>
  </si>
  <si>
    <t>ΑΜ665574</t>
  </si>
  <si>
    <t>928,1</t>
  </si>
  <si>
    <t>ΤΑΣΚΟΥ</t>
  </si>
  <si>
    <t>ΣΤΕΦΑΝΙΑ</t>
  </si>
  <si>
    <t>ΑΗ180597</t>
  </si>
  <si>
    <t>927,8</t>
  </si>
  <si>
    <t>ΠΑΝΤΑΛΟΥ</t>
  </si>
  <si>
    <t>ΑΑ007007</t>
  </si>
  <si>
    <t>897,6</t>
  </si>
  <si>
    <t>927,6</t>
  </si>
  <si>
    <t>ΒΑΣΔΕΚΗ</t>
  </si>
  <si>
    <t>ΑΖ292422</t>
  </si>
  <si>
    <t>926,3</t>
  </si>
  <si>
    <t>ΘΕΟΔΩΡΗ</t>
  </si>
  <si>
    <t>ΜΑΡΙΝΑ</t>
  </si>
  <si>
    <t>ΑΒ619521</t>
  </si>
  <si>
    <t>924,3</t>
  </si>
  <si>
    <t>ΒΛΑΧΟΣ</t>
  </si>
  <si>
    <t>ΑΗ709049</t>
  </si>
  <si>
    <t>923,6</t>
  </si>
  <si>
    <t>ΚΟΛΛΙΟΠΟΥΛΟΥ</t>
  </si>
  <si>
    <t>ΑΒ749517</t>
  </si>
  <si>
    <t>ΔΕΡΒΙΣΗ</t>
  </si>
  <si>
    <t>ΑΕ175833</t>
  </si>
  <si>
    <t>797,5</t>
  </si>
  <si>
    <t>923,5</t>
  </si>
  <si>
    <t>ΝΤΖΑΡΗ</t>
  </si>
  <si>
    <t>ΑΒ393444</t>
  </si>
  <si>
    <t>923,2</t>
  </si>
  <si>
    <t>ΖΙΡΙΔΟΥ</t>
  </si>
  <si>
    <t>ΑΗ690719</t>
  </si>
  <si>
    <t>923,1</t>
  </si>
  <si>
    <t>ΤΣΑΜΟΥΡΤΖΗ</t>
  </si>
  <si>
    <t>ΑΗ344515</t>
  </si>
  <si>
    <t>ΣΟΜΤΣΗ</t>
  </si>
  <si>
    <t>ΑΗ805531</t>
  </si>
  <si>
    <t>ΝΤΟΝΗ</t>
  </si>
  <si>
    <t>ΑΗ238231</t>
  </si>
  <si>
    <t>921,4</t>
  </si>
  <si>
    <t>ΚΑΡΑΜΗΤΡΟΥ</t>
  </si>
  <si>
    <t>Χ878530</t>
  </si>
  <si>
    <t>920,6</t>
  </si>
  <si>
    <t>ΤΣΑΝΑΚΤΖΙΔΟΥ</t>
  </si>
  <si>
    <t>ΑΕ827794</t>
  </si>
  <si>
    <t>920,3</t>
  </si>
  <si>
    <t>ΜΑΚΡΥΓΙΑΝΝΗ</t>
  </si>
  <si>
    <t>ΜΙΛΤΙΑΔΗΣ</t>
  </si>
  <si>
    <t>ΑΗ784599</t>
  </si>
  <si>
    <t>920,1</t>
  </si>
  <si>
    <t>ΓΕΡΟΝΤΙΔΟΥ</t>
  </si>
  <si>
    <t>ΑΕ406860</t>
  </si>
  <si>
    <t>919,9</t>
  </si>
  <si>
    <t>ΒΑΛΑΝΙΚΑ</t>
  </si>
  <si>
    <t>ΑΙ728502</t>
  </si>
  <si>
    <t>919,6</t>
  </si>
  <si>
    <t>ΜΑΥΡΟΜΑΤΗ</t>
  </si>
  <si>
    <t>ΕΠΑΜΕΙΝΩΝΔΑΣ</t>
  </si>
  <si>
    <t>Χ249784</t>
  </si>
  <si>
    <t>918,7</t>
  </si>
  <si>
    <t>ΤΣΟΥΡΑΠΑ</t>
  </si>
  <si>
    <t>ΑΒ075634</t>
  </si>
  <si>
    <t>918,6</t>
  </si>
  <si>
    <t>ΣΠΑΝΟΥ</t>
  </si>
  <si>
    <t>ΑΑ267767</t>
  </si>
  <si>
    <t>918,4</t>
  </si>
  <si>
    <t>ΑΜΒΡΟΣΙΑΔΟΥ</t>
  </si>
  <si>
    <t>AΘANASIA</t>
  </si>
  <si>
    <t>ΑΚ308273</t>
  </si>
  <si>
    <t>ΚΟΤΣΙΦΤΟΠΟΥΛΟΣ</t>
  </si>
  <si>
    <t>ΑΕ362785</t>
  </si>
  <si>
    <t>917,9</t>
  </si>
  <si>
    <t>ΡΩΜΑΝΟΠΟΥΛΟΥ</t>
  </si>
  <si>
    <t>ΑΕ189807</t>
  </si>
  <si>
    <t>917,7</t>
  </si>
  <si>
    <t>ΞΕΝΑΚΗ</t>
  </si>
  <si>
    <t>ΑΗ673022</t>
  </si>
  <si>
    <t>917,6</t>
  </si>
  <si>
    <t>ΑΝ203343</t>
  </si>
  <si>
    <t>ΚΟΤΣΟΛΑΚΗΣ</t>
  </si>
  <si>
    <t>ΕΜΜΑΝΟΥΗΛ-ΚΑΝΑΚΗΣ</t>
  </si>
  <si>
    <t>ΑΕ437965</t>
  </si>
  <si>
    <t>915,5</t>
  </si>
  <si>
    <t>ΡΟΖΑ</t>
  </si>
  <si>
    <t>ΦΛΑΒΙΟΣ</t>
  </si>
  <si>
    <t>ΑΚ859886</t>
  </si>
  <si>
    <t>ΦΑΦΟΥΤΗ</t>
  </si>
  <si>
    <t>Φ176216</t>
  </si>
  <si>
    <t>915,1</t>
  </si>
  <si>
    <t>ΚΕΚΡΙΔΟΥ</t>
  </si>
  <si>
    <t>ΑΜ912766</t>
  </si>
  <si>
    <t>913,1</t>
  </si>
  <si>
    <t>ΜΑΤΕΛΟΠΟΥΛΟΥ</t>
  </si>
  <si>
    <t>ΑΗ162644</t>
  </si>
  <si>
    <t>ΠΑΡΑΣΧΟΥ</t>
  </si>
  <si>
    <t>ΑΖ661882</t>
  </si>
  <si>
    <t>912,4</t>
  </si>
  <si>
    <t>ΚΟΠΑΙΛΑ</t>
  </si>
  <si>
    <t>ΑΗ313103</t>
  </si>
  <si>
    <t>ΠΑΠΑΓΙΑΝΝΗ</t>
  </si>
  <si>
    <t>ΕΥΡΙΔΙΚΗ</t>
  </si>
  <si>
    <t>ΚΩΣΤΑΣ</t>
  </si>
  <si>
    <t>ΑΒ872670</t>
  </si>
  <si>
    <t>911,1</t>
  </si>
  <si>
    <t>ΣΤΕΦΑΝΙΔΗΣ</t>
  </si>
  <si>
    <t>Χ341690</t>
  </si>
  <si>
    <t>698,5</t>
  </si>
  <si>
    <t>910,5</t>
  </si>
  <si>
    <t>ΣΙΤΑ</t>
  </si>
  <si>
    <t>ΒΑΣΙΛΙΚΗ-ΡΑΦΑΕΛΑ</t>
  </si>
  <si>
    <t>ΑΑ254392</t>
  </si>
  <si>
    <t>ΜΠΑΓΙΑΚΟΥ</t>
  </si>
  <si>
    <t>ΑΖ476795</t>
  </si>
  <si>
    <t>909,3</t>
  </si>
  <si>
    <t>ΣΒΕΤΛΑΝΑ</t>
  </si>
  <si>
    <t>ΜΠΟΡΙΣ</t>
  </si>
  <si>
    <t>Χ732898</t>
  </si>
  <si>
    <t>ΘΕΟΔΟΣΙΟΥ</t>
  </si>
  <si>
    <t>ΑΗ156524</t>
  </si>
  <si>
    <t>908,9</t>
  </si>
  <si>
    <t>ΚΟΥΚΑΚΗ</t>
  </si>
  <si>
    <t>ΑΗ358573</t>
  </si>
  <si>
    <t>838,2</t>
  </si>
  <si>
    <t>908,2</t>
  </si>
  <si>
    <t>ΣΙΑΠΛΑΟΥΡΑ</t>
  </si>
  <si>
    <t>ΜΑΓΔΑΛΗΝΗ</t>
  </si>
  <si>
    <t>ΑΗ245280</t>
  </si>
  <si>
    <t>907,3</t>
  </si>
  <si>
    <t>ΒΙΔΑΚΗ</t>
  </si>
  <si>
    <t>ΑΒ691792</t>
  </si>
  <si>
    <t>ΦΕΛΛΙΑ</t>
  </si>
  <si>
    <t>ΜΑΛΑΜΑΣ</t>
  </si>
  <si>
    <t>ΑΖ163379</t>
  </si>
  <si>
    <t>856,9</t>
  </si>
  <si>
    <t>906,9</t>
  </si>
  <si>
    <t>ΖΑΧΑΡΙΑΔΟΥ</t>
  </si>
  <si>
    <t>Χ820177</t>
  </si>
  <si>
    <t>906,5</t>
  </si>
  <si>
    <t>ΚΑΛΟΓΙΑΝΝΙΔΟΥ</t>
  </si>
  <si>
    <t>ΑΒ372787</t>
  </si>
  <si>
    <t>785,4</t>
  </si>
  <si>
    <t>905,4</t>
  </si>
  <si>
    <t>ΜΟΥΣΤΟΠΟΥΛΟΥ</t>
  </si>
  <si>
    <t>ΑΖ150438</t>
  </si>
  <si>
    <t>904,9</t>
  </si>
  <si>
    <t>ΑΡΒΑΝΙΤΑΚΗ</t>
  </si>
  <si>
    <t>Φ035899</t>
  </si>
  <si>
    <t>ΑΖ696464</t>
  </si>
  <si>
    <t>ΚΩΦΙΔΗΣ</t>
  </si>
  <si>
    <t>ΕΥΘΥΜΙΟΣ</t>
  </si>
  <si>
    <t>ΑΖ657949</t>
  </si>
  <si>
    <t>902,3</t>
  </si>
  <si>
    <t>ΚΑΝΤΑΡΤΖΟΓΛΟΥ</t>
  </si>
  <si>
    <t>ΑΘΗΝΑ</t>
  </si>
  <si>
    <t>ΑΖ189403</t>
  </si>
  <si>
    <t>902,2</t>
  </si>
  <si>
    <t>ΟΥΖΟΥΝΙΔΟΥ</t>
  </si>
  <si>
    <t>ΚΑΣΣΙΑΝΗ</t>
  </si>
  <si>
    <t>ΑΑ453084</t>
  </si>
  <si>
    <t>901,7</t>
  </si>
  <si>
    <t>ΛΕΟΠΟΥΛΟΥ</t>
  </si>
  <si>
    <t>ΦΡΕΙΔΕΡΙΚΗ</t>
  </si>
  <si>
    <t>ΑΕ383690</t>
  </si>
  <si>
    <t>901,6</t>
  </si>
  <si>
    <t>ΚΑΨΑΛΗ</t>
  </si>
  <si>
    <t>ΑΛΚΗΣΤΙΣ ΕΛΕΝΗ</t>
  </si>
  <si>
    <t>ΑΝ108637</t>
  </si>
  <si>
    <t>901,4</t>
  </si>
  <si>
    <t>ΓΚΙΡΛΕΜΗ</t>
  </si>
  <si>
    <t>ΑΙ476967</t>
  </si>
  <si>
    <t>899,6</t>
  </si>
  <si>
    <t>ΓΥΜΝΟΠΟΥΛΟΥ</t>
  </si>
  <si>
    <t>ΑΛΙΚΗ</t>
  </si>
  <si>
    <t>ΜΑΤΘΑΙΟΣ</t>
  </si>
  <si>
    <t>ΑΒ681562</t>
  </si>
  <si>
    <t>ΣΥΜΕΩΝΙΔΟΥ</t>
  </si>
  <si>
    <t>ΑΗ180652</t>
  </si>
  <si>
    <t>ΣΤΟΙΚΟΥ</t>
  </si>
  <si>
    <t>ΧΡΥΣΟΥΛΑ ΖΩΗ</t>
  </si>
  <si>
    <t>ΑΖ839061</t>
  </si>
  <si>
    <t>897,8</t>
  </si>
  <si>
    <t>ΖΑΠΟΥΝΙΔΟΥ</t>
  </si>
  <si>
    <t>Φ156897</t>
  </si>
  <si>
    <t>VAMVAKIDOU</t>
  </si>
  <si>
    <t>EVLAMPIA</t>
  </si>
  <si>
    <t>CHRISTOS</t>
  </si>
  <si>
    <t>AB458741</t>
  </si>
  <si>
    <t>ΜΑΤΘΑΙΟΥ</t>
  </si>
  <si>
    <t xml:space="preserve">ΕΙΡΗΝΗ </t>
  </si>
  <si>
    <t xml:space="preserve">ΑΝΑΣΤΑΣΙΟΣ </t>
  </si>
  <si>
    <t>ΑΖ644527</t>
  </si>
  <si>
    <t>897,5</t>
  </si>
  <si>
    <t>ΥΦΑΝΤΟΠΟΥΛΟΥ</t>
  </si>
  <si>
    <t>ΑΑ429103</t>
  </si>
  <si>
    <t>896,8</t>
  </si>
  <si>
    <t>ΤΣΑΡΤΣΙΔΟΥ</t>
  </si>
  <si>
    <t>ΑΒ452128</t>
  </si>
  <si>
    <t>896,4</t>
  </si>
  <si>
    <t>ΔΗΜΟΠΟΥΛΟΣ</t>
  </si>
  <si>
    <t>ΑΑ458139</t>
  </si>
  <si>
    <t>782,1</t>
  </si>
  <si>
    <t>896,1</t>
  </si>
  <si>
    <t>ΑΑ473300</t>
  </si>
  <si>
    <t>895,9</t>
  </si>
  <si>
    <t>ΠΑΡΤΣΑΝΑΚΗ</t>
  </si>
  <si>
    <t>Χ951141</t>
  </si>
  <si>
    <t>ΜΠΙΤΟΠΟΥΛΟΣ</t>
  </si>
  <si>
    <t>ΑΜ699523</t>
  </si>
  <si>
    <t>894,2</t>
  </si>
  <si>
    <t>ΠΡΩΙΟΥ</t>
  </si>
  <si>
    <t>ΕΥΛΑΜΠΙΑ</t>
  </si>
  <si>
    <t>Χ880078</t>
  </si>
  <si>
    <t>893,1</t>
  </si>
  <si>
    <t>ΚΟΥΡΠΟΥΑΝΙΔΟΥ</t>
  </si>
  <si>
    <t>ΑΖ786235</t>
  </si>
  <si>
    <t>ΑΣΜΑΝΙΔΟΥ</t>
  </si>
  <si>
    <t>ΑΙ336396</t>
  </si>
  <si>
    <t>ΚΟΚΚΟΤΗ</t>
  </si>
  <si>
    <t>ΑΣΗΜΙΝΑ</t>
  </si>
  <si>
    <t>ΚΑΝΕΛΛΟΣ</t>
  </si>
  <si>
    <t>ΑΒ386686</t>
  </si>
  <si>
    <t>891,3</t>
  </si>
  <si>
    <t>ΑΝΑΣΤΑΣΙΑΔΗΣ</t>
  </si>
  <si>
    <t>ΑΗ670086</t>
  </si>
  <si>
    <t>890,6</t>
  </si>
  <si>
    <t>ΔΙΑΚΑΚΗ</t>
  </si>
  <si>
    <t>ΑΕ182971</t>
  </si>
  <si>
    <t>890,2</t>
  </si>
  <si>
    <t>ΒΑΣΙΛΑΚΗ</t>
  </si>
  <si>
    <t>Π250201</t>
  </si>
  <si>
    <t>889,4</t>
  </si>
  <si>
    <t>ΑΙ335328</t>
  </si>
  <si>
    <t>889,1</t>
  </si>
  <si>
    <t>ΣΙΑΚΑΛΛΗ</t>
  </si>
  <si>
    <t>ΛΟΙΖΟΣ</t>
  </si>
  <si>
    <t>20496/1-A</t>
  </si>
  <si>
    <t>ΝΑΤΑΛΙΑ</t>
  </si>
  <si>
    <t>ΑΙ590921</t>
  </si>
  <si>
    <t>ΣΙΔΕΡΗ</t>
  </si>
  <si>
    <t>ΑΑ408220</t>
  </si>
  <si>
    <t>887,2</t>
  </si>
  <si>
    <t>ΔΗΜΗΤΡΑ-ΠΑΡΑΣΚΕΥΗ</t>
  </si>
  <si>
    <t>ΑΖ588604</t>
  </si>
  <si>
    <t>ΜΙΧΕΛΗ</t>
  </si>
  <si>
    <t>ΑΝΤΟΥΑΝΕΤΤΑ-ΣΙΣΥ</t>
  </si>
  <si>
    <t>Χ762596</t>
  </si>
  <si>
    <t>887,1</t>
  </si>
  <si>
    <t>ΔΡΟΝΤΖΑ</t>
  </si>
  <si>
    <t>ΑΕ862615</t>
  </si>
  <si>
    <t>886,9</t>
  </si>
  <si>
    <t>ΕΥΘΥΜΟΓΛΟΥ</t>
  </si>
  <si>
    <t>ΑΗ668273</t>
  </si>
  <si>
    <t>886,7</t>
  </si>
  <si>
    <t>ΜΑΓΔΑΛΗΝΟΥ</t>
  </si>
  <si>
    <t>Φ262379</t>
  </si>
  <si>
    <t>ΤOΥΠΑΡΛΑΚΗΣ</t>
  </si>
  <si>
    <t>ΑΖ195258</t>
  </si>
  <si>
    <t>886,1</t>
  </si>
  <si>
    <t>ΣΙΚΛΗ</t>
  </si>
  <si>
    <t>ΑΒ863145</t>
  </si>
  <si>
    <t>885,8</t>
  </si>
  <si>
    <t>ΜΑΥΡΟΔΗΜΟΥ</t>
  </si>
  <si>
    <t>ΑΖ244770</t>
  </si>
  <si>
    <t>885,3</t>
  </si>
  <si>
    <t>ΑΜ663651</t>
  </si>
  <si>
    <t>ΣΦΕΤΣΙΑ</t>
  </si>
  <si>
    <t>ΚΩΝΣΤΑΝΤΙΝΙΑ ΕΙΡΗΝΗ</t>
  </si>
  <si>
    <t>ΑΜ836829</t>
  </si>
  <si>
    <t>884,7</t>
  </si>
  <si>
    <t>ΚΑΓΚΙΟΥΖΗ</t>
  </si>
  <si>
    <t>ΑΒ813120</t>
  </si>
  <si>
    <t>884,5</t>
  </si>
  <si>
    <t>ΚΟΥΓΙΟΥΜΤΖΗ</t>
  </si>
  <si>
    <t>ΑΕ862847</t>
  </si>
  <si>
    <t>883,6</t>
  </si>
  <si>
    <t>ΘΕΟΔΩΡΙΔΟΥ</t>
  </si>
  <si>
    <t>ΣΩΤΗΡΙΑ</t>
  </si>
  <si>
    <t>Χ864258</t>
  </si>
  <si>
    <t>818,4</t>
  </si>
  <si>
    <t>883,4</t>
  </si>
  <si>
    <t>ΑΙ336536</t>
  </si>
  <si>
    <t>882,9</t>
  </si>
  <si>
    <t>ΜΙΧΑΛΑΚΗ</t>
  </si>
  <si>
    <t>ΑΑ476785</t>
  </si>
  <si>
    <t>882,8</t>
  </si>
  <si>
    <t>ΛΗΜΝΙΟΥ</t>
  </si>
  <si>
    <t>Χ953383</t>
  </si>
  <si>
    <t>ΣΑΚΑΛΗ</t>
  </si>
  <si>
    <t>Τ367574</t>
  </si>
  <si>
    <t>ΑΑ474708</t>
  </si>
  <si>
    <t>880,1</t>
  </si>
  <si>
    <t>ΑΖ294277</t>
  </si>
  <si>
    <t>ΡΑΛΛΗ</t>
  </si>
  <si>
    <t>ΑΗ198372</t>
  </si>
  <si>
    <t>879,2</t>
  </si>
  <si>
    <t>ΣΠΑΘΑΡΟΥ</t>
  </si>
  <si>
    <t>ΑΙ170118</t>
  </si>
  <si>
    <t>ΠΑΡΜΑΚΗΣ</t>
  </si>
  <si>
    <t>ΑΕ399798</t>
  </si>
  <si>
    <t>ΜΟΤΣΙΑΝΟΥ</t>
  </si>
  <si>
    <t>Χ238711</t>
  </si>
  <si>
    <t>878,6</t>
  </si>
  <si>
    <t>ΚΑΓΙΟΓΛΙΔΟΥ</t>
  </si>
  <si>
    <t>ΔΕΣΠΟΙΝΑ-ΜΑΡΙΑ</t>
  </si>
  <si>
    <t>ΑΒ160426</t>
  </si>
  <si>
    <t>878,4</t>
  </si>
  <si>
    <t>ΦΟΥΤΖΙΤΖΗ</t>
  </si>
  <si>
    <t>ΑΒ125551</t>
  </si>
  <si>
    <t>878,1</t>
  </si>
  <si>
    <t>ΚΩΣΤΟΠΟΥΛΟΥ</t>
  </si>
  <si>
    <t>ΧΡΥΣΟΒΑΛΑΝΤΗ</t>
  </si>
  <si>
    <t>ΑΖ797962</t>
  </si>
  <si>
    <t>ΣΤΕΦΑΝΙΔΟΥ</t>
  </si>
  <si>
    <t>Τ443147</t>
  </si>
  <si>
    <t>877,5</t>
  </si>
  <si>
    <t>ΒΑΣΙΛΑΚΟΓΛΟΥ</t>
  </si>
  <si>
    <t>ΑΖ644883</t>
  </si>
  <si>
    <t>877,2</t>
  </si>
  <si>
    <t>ΚΑΛΤΣΑ</t>
  </si>
  <si>
    <t>ΣΤΑΜΑΤΙΑ</t>
  </si>
  <si>
    <t>Χ374230</t>
  </si>
  <si>
    <t>ΑΜ558074</t>
  </si>
  <si>
    <t>ΦΡΑΓΚΙΑΔΟΥΛΗ</t>
  </si>
  <si>
    <t>ΑΖ967141</t>
  </si>
  <si>
    <t>876,5</t>
  </si>
  <si>
    <t>ΣΕΡΕΜΕΤΙΔΟΥ</t>
  </si>
  <si>
    <t>ΑΑ934244</t>
  </si>
  <si>
    <t>876,4</t>
  </si>
  <si>
    <t>ΣΙΜΟΝΙ</t>
  </si>
  <si>
    <t>ΛΕΙΝΤΙΑ</t>
  </si>
  <si>
    <t>ΠΕΤΡΙΚΑ</t>
  </si>
  <si>
    <t>ΑΝ232349</t>
  </si>
  <si>
    <t>ΠΑΝΑΓΙΩΤΙΔΗΣ</t>
  </si>
  <si>
    <t>ΑΗ170889</t>
  </si>
  <si>
    <t>875,2</t>
  </si>
  <si>
    <t>ΘΩΔΗ</t>
  </si>
  <si>
    <t>ΑΚ331423</t>
  </si>
  <si>
    <t>874,7</t>
  </si>
  <si>
    <t>ΚΩΝΣΤΑΝΤΟΠΟΥΛΟΥ</t>
  </si>
  <si>
    <t>ΑΑ086063</t>
  </si>
  <si>
    <t>873,8</t>
  </si>
  <si>
    <t>ΖΑΓΟΡΙΤΗ</t>
  </si>
  <si>
    <t>Χ877630</t>
  </si>
  <si>
    <t>873,7</t>
  </si>
  <si>
    <t>ΚΑΡΑΓΙΑΝΝΗ</t>
  </si>
  <si>
    <t>ΑΕ166812</t>
  </si>
  <si>
    <t>ΠΑΝΤΑΖΗ</t>
  </si>
  <si>
    <t>ΒΙΚΤΩΡΙΑ</t>
  </si>
  <si>
    <t>ΑΑ263969</t>
  </si>
  <si>
    <t>ΦΛΩΡΟΥ</t>
  </si>
  <si>
    <t>ΚΩΝΣΤΑΝΤΙΝΑ-ΜΑΡΙΑ</t>
  </si>
  <si>
    <t>ΑΒ490486</t>
  </si>
  <si>
    <t>872,7</t>
  </si>
  <si>
    <t>Χ983732</t>
  </si>
  <si>
    <t>872,4</t>
  </si>
  <si>
    <t>ΣΦΕΤΚΑ</t>
  </si>
  <si>
    <t>ΕΛΕΝΗ ΜΑΡΙΑ</t>
  </si>
  <si>
    <t>ΑΒ676561</t>
  </si>
  <si>
    <t>872,2</t>
  </si>
  <si>
    <t>ΚΑΡΑΚΩΣΤΑ</t>
  </si>
  <si>
    <t>ΜΑΡΙΝΟΣ</t>
  </si>
  <si>
    <t>ΑΖ001789</t>
  </si>
  <si>
    <t>871,5</t>
  </si>
  <si>
    <t>ΤΣΙΑΝΗ</t>
  </si>
  <si>
    <t>ΑΙ291429</t>
  </si>
  <si>
    <t>ΚΑΝΕΛΛΟΠΟΥΛΟΥ</t>
  </si>
  <si>
    <t>ΧΡΙΣΤΙΑΝΑ</t>
  </si>
  <si>
    <t>ΑΒ565034</t>
  </si>
  <si>
    <t>ΧΕΡΤΣΟΥΓΚ</t>
  </si>
  <si>
    <t>ΦΛΟΡΙΝΑ</t>
  </si>
  <si>
    <t>ΜΙΧΑΙ</t>
  </si>
  <si>
    <t>ΑΚ875104</t>
  </si>
  <si>
    <t>ΑΗ044831</t>
  </si>
  <si>
    <t>869,5</t>
  </si>
  <si>
    <t>ΑΕ279651</t>
  </si>
  <si>
    <t>868,2</t>
  </si>
  <si>
    <t>ΞΕΝΙΤΟΠΟΥΛΟΥ</t>
  </si>
  <si>
    <t>ΑΕ660352</t>
  </si>
  <si>
    <t>ΜΠΟΜΠΟΣΗ</t>
  </si>
  <si>
    <t>ΑΖ860814</t>
  </si>
  <si>
    <t>ΚΑΤΣΑΡΕΛΙΑ</t>
  </si>
  <si>
    <t>ΑΝΝΑ-ΜΑΡΙΑ</t>
  </si>
  <si>
    <t>ΑΑ348840</t>
  </si>
  <si>
    <t>ΜΥΡΙΟΥΝΗ</t>
  </si>
  <si>
    <t>Χ366957</t>
  </si>
  <si>
    <t>864,8</t>
  </si>
  <si>
    <t>ΛΙΑΤΗΣ</t>
  </si>
  <si>
    <t>ΑΙ706478</t>
  </si>
  <si>
    <t>757,9</t>
  </si>
  <si>
    <t>863,9</t>
  </si>
  <si>
    <t>ΒΡΩΜΟΒΡΥΣΙΩΤΗ</t>
  </si>
  <si>
    <t>ΑΒ406614</t>
  </si>
  <si>
    <t>863,6</t>
  </si>
  <si>
    <t>ΜΥΛΩΝΑΣ</t>
  </si>
  <si>
    <t>ΑΝ228815</t>
  </si>
  <si>
    <t>ΤΡΙΑΝΤΑΦΥΛΛΟΥ</t>
  </si>
  <si>
    <t>ΑΗ338174</t>
  </si>
  <si>
    <t>ΚΑΠΕΛΗ</t>
  </si>
  <si>
    <t>ΑΖ245249</t>
  </si>
  <si>
    <t>ΑΒ451773</t>
  </si>
  <si>
    <t>862,9</t>
  </si>
  <si>
    <t xml:space="preserve">ΓΑΛΛΙΚΑΣ </t>
  </si>
  <si>
    <t>ΑΒ119831</t>
  </si>
  <si>
    <t>ΦΥΛΑΚΗ</t>
  </si>
  <si>
    <t>ΞΑΝΘΙΠΠΗ</t>
  </si>
  <si>
    <t>ΑΓΓΕΛΗΣ</t>
  </si>
  <si>
    <t>ΑΖ786344</t>
  </si>
  <si>
    <t>862,7</t>
  </si>
  <si>
    <t>ΠΑΠΑΧΑΡΑΛΑΜΠΟΥΣ</t>
  </si>
  <si>
    <t>ΑΕ343430</t>
  </si>
  <si>
    <t>ΚΟΥΤΟΥΚΙΔΟΥ</t>
  </si>
  <si>
    <t>ΑΗ427738</t>
  </si>
  <si>
    <t>831,6</t>
  </si>
  <si>
    <t>861,6</t>
  </si>
  <si>
    <t>ΜΟΥΣΤΑΚΑ</t>
  </si>
  <si>
    <t>ΑΙ327551</t>
  </si>
  <si>
    <t>ΒΟΥΡΛΙΑ</t>
  </si>
  <si>
    <t>ΑΖ845254</t>
  </si>
  <si>
    <t>ΒΟΥΔΟΥΡΗΣ</t>
  </si>
  <si>
    <t>ΑΖ653799</t>
  </si>
  <si>
    <t>860,8</t>
  </si>
  <si>
    <t>ΚΟΚΤΣΙΔΟΥ</t>
  </si>
  <si>
    <t>ΟΔΥΣΣΕΥΣ</t>
  </si>
  <si>
    <t>ΑΕ401096</t>
  </si>
  <si>
    <t>860,7</t>
  </si>
  <si>
    <t>ΚΑΓΙΟΓΛΟΥ</t>
  </si>
  <si>
    <t>ΑΕ332492</t>
  </si>
  <si>
    <t>860,5</t>
  </si>
  <si>
    <t>ΑΕ360556</t>
  </si>
  <si>
    <t>860,4</t>
  </si>
  <si>
    <t>ΚΑΡΑΒΑΣΙΛΗ</t>
  </si>
  <si>
    <t>ΑΗ327101</t>
  </si>
  <si>
    <t>ΒΕΝΤΟΥΡΗ - ΠΑΠΑΣΗΜΑΚΟΠΟΥΛΟΥ</t>
  </si>
  <si>
    <t>ΑΕ042579</t>
  </si>
  <si>
    <t>ΑΡΝΑΟΥΤΟΓΛΟΥ</t>
  </si>
  <si>
    <t>ΑΙ285430</t>
  </si>
  <si>
    <t>859,8</t>
  </si>
  <si>
    <t>Γάκου</t>
  </si>
  <si>
    <t>Δήμητρα</t>
  </si>
  <si>
    <t>Παύλος</t>
  </si>
  <si>
    <t>ΑΖ797528</t>
  </si>
  <si>
    <t>859,4</t>
  </si>
  <si>
    <t>ΣΑΝΤΟΥ ΧΑΤΖΟΥΔΗ</t>
  </si>
  <si>
    <t>ΝΤΟΥΜΙΤΡΟΥ</t>
  </si>
  <si>
    <t>ΑΒ141148</t>
  </si>
  <si>
    <t>ΤΣΟΜΙΔΗΣ</t>
  </si>
  <si>
    <t>ΑΖ359166</t>
  </si>
  <si>
    <t>858,1</t>
  </si>
  <si>
    <t>ΒΑΒΑΤΖΙΑΝΗ</t>
  </si>
  <si>
    <t>ΜΑΛΑΜΑΤΕΝΙΑ</t>
  </si>
  <si>
    <t>ΑΖ846399</t>
  </si>
  <si>
    <t>ΠΕΣΙΡΙΔΟΥ</t>
  </si>
  <si>
    <t>ΑΖ290525</t>
  </si>
  <si>
    <t>857,2</t>
  </si>
  <si>
    <t>ΚΡΕΜΕΤΗ ΚΥΚΛΗ</t>
  </si>
  <si>
    <t xml:space="preserve">ΕΙΡΗΝΗ ΣΤΑΜΑΤΙΑ </t>
  </si>
  <si>
    <t>ΑΜ273622</t>
  </si>
  <si>
    <t>ΑΖ793833</t>
  </si>
  <si>
    <t>856,1</t>
  </si>
  <si>
    <t>ΚΑΡΑΓΙΩΡΑ</t>
  </si>
  <si>
    <t>ΑΖ662203</t>
  </si>
  <si>
    <t>ΣΙΩΖΙΟΥ</t>
  </si>
  <si>
    <t>ΑΖ589745</t>
  </si>
  <si>
    <t>ΒΟΛΤΣΗ</t>
  </si>
  <si>
    <t>ΑΕ349866</t>
  </si>
  <si>
    <t>854,8</t>
  </si>
  <si>
    <t>ΚΑΡΑΧΡΗΣΤΟΥ</t>
  </si>
  <si>
    <t>ΑΒ886858</t>
  </si>
  <si>
    <t>777,7</t>
  </si>
  <si>
    <t>ΠΕΤΑΛΑ</t>
  </si>
  <si>
    <t>ΑΓΛΑΙΑ</t>
  </si>
  <si>
    <t>ΑΖ280675</t>
  </si>
  <si>
    <t>854,1</t>
  </si>
  <si>
    <t>ΑΝΤΩΝΑΚΗΣ</t>
  </si>
  <si>
    <t xml:space="preserve">ΒΛΑΣΙΟΣ </t>
  </si>
  <si>
    <t>ΑΜ464684</t>
  </si>
  <si>
    <t>852,8</t>
  </si>
  <si>
    <t>ΚΥΡΙΑΚΟΥΛΗ</t>
  </si>
  <si>
    <t>ΑΗ818201</t>
  </si>
  <si>
    <t>ΚΟΥΤΣΟΥΜΠΑ</t>
  </si>
  <si>
    <t>ΑΗ846798</t>
  </si>
  <si>
    <t>851,7</t>
  </si>
  <si>
    <t>ΡΟΥΤΑ</t>
  </si>
  <si>
    <t>ΑΙ853786</t>
  </si>
  <si>
    <t>ΦΡΑΓΓΙΔΟΥ</t>
  </si>
  <si>
    <t xml:space="preserve">ΑΛΕΞΑΝΔΡΟΣ </t>
  </si>
  <si>
    <t>ΑΗ341216</t>
  </si>
  <si>
    <t>850,8</t>
  </si>
  <si>
    <t>ΜΗΤΣΙΑΛΟΥ</t>
  </si>
  <si>
    <t>ΑΕ337939</t>
  </si>
  <si>
    <t>850,5</t>
  </si>
  <si>
    <t>ΓΛΟΥΦΤΣΗ</t>
  </si>
  <si>
    <t>Χ988529</t>
  </si>
  <si>
    <t>ΘΥΜΙΟΠΟΥΛΟΥ</t>
  </si>
  <si>
    <t>ΑΖ830993</t>
  </si>
  <si>
    <t>849,5</t>
  </si>
  <si>
    <t>ΜΠΛΕΤΑ</t>
  </si>
  <si>
    <t>ΑΗ182349</t>
  </si>
  <si>
    <t>848,4</t>
  </si>
  <si>
    <t>Βενεκα</t>
  </si>
  <si>
    <t>Βασιλικη</t>
  </si>
  <si>
    <t>Αναστασιος</t>
  </si>
  <si>
    <t>ΑΜ922732</t>
  </si>
  <si>
    <t>ΤΖΙΝΕΡΗ</t>
  </si>
  <si>
    <t>ΑΒ810855</t>
  </si>
  <si>
    <t>ΧΑΛΚΙΔΟΥ</t>
  </si>
  <si>
    <t>ΕΙΡΗΝΗ ΧΡΙΣΤΙΝΑ</t>
  </si>
  <si>
    <t>ΑΕ195120</t>
  </si>
  <si>
    <t>847,3</t>
  </si>
  <si>
    <t>ΤΣΙΤΑΣ</t>
  </si>
  <si>
    <t>ΑΖ810583</t>
  </si>
  <si>
    <t>846,4</t>
  </si>
  <si>
    <t>ΣΙΩΚΛΗ</t>
  </si>
  <si>
    <t>ΕΛΕΟΝΩΡΑ</t>
  </si>
  <si>
    <t>ΑΗ290711</t>
  </si>
  <si>
    <t>846,2</t>
  </si>
  <si>
    <t>ΣΙΒΡΟΓΛΟΥ</t>
  </si>
  <si>
    <t>ΑΒ169489</t>
  </si>
  <si>
    <t>846,1</t>
  </si>
  <si>
    <t>ΑΑ059191</t>
  </si>
  <si>
    <t>ΠΗΛΕΙΔΟΥ</t>
  </si>
  <si>
    <t>ΑΕ872288</t>
  </si>
  <si>
    <t>845,3</t>
  </si>
  <si>
    <t>ΠΟΡΤΟΚΑΛΛΙΔΟΥ</t>
  </si>
  <si>
    <t>ΑΒ466431</t>
  </si>
  <si>
    <t>740,3</t>
  </si>
  <si>
    <t>ΚΟΚΟΒΙΑΔΟΥ</t>
  </si>
  <si>
    <t>ΘΕΑΝΩ</t>
  </si>
  <si>
    <t>ΑΙ324413</t>
  </si>
  <si>
    <t>845,1</t>
  </si>
  <si>
    <t>ΤΣΟΒΙΛΗ</t>
  </si>
  <si>
    <t>ΑΗ248014</t>
  </si>
  <si>
    <t>784,3</t>
  </si>
  <si>
    <t>844,3</t>
  </si>
  <si>
    <t>ΚΑΡΑΘΑΝΑΣΗ</t>
  </si>
  <si>
    <t>ΑΕ259188</t>
  </si>
  <si>
    <t>ΔΕΚΑΡΑ</t>
  </si>
  <si>
    <t>ΑΕ196133</t>
  </si>
  <si>
    <t>ΧΡΙΣΤΟΔΟΥΛΟΣ</t>
  </si>
  <si>
    <t>ΑΒ150307</t>
  </si>
  <si>
    <t>ΛΑΝΑΡΗ</t>
  </si>
  <si>
    <t>ΑΓΝΗ</t>
  </si>
  <si>
    <t>ΑΖ152887</t>
  </si>
  <si>
    <t>843,3</t>
  </si>
  <si>
    <t>Νικολαΐδης</t>
  </si>
  <si>
    <t>Παντελής</t>
  </si>
  <si>
    <t>Αβραάμ</t>
  </si>
  <si>
    <t>ΑΖ304442</t>
  </si>
  <si>
    <t>842,9</t>
  </si>
  <si>
    <t>ΦΛΑΜΟΥΡΟΠΟΥΛΟΥ</t>
  </si>
  <si>
    <t>ΑΝ197613</t>
  </si>
  <si>
    <t>800,8</t>
  </si>
  <si>
    <t>842,8</t>
  </si>
  <si>
    <t>Χ805293</t>
  </si>
  <si>
    <t>842,1</t>
  </si>
  <si>
    <t>ΚΕΤΑΝΗ</t>
  </si>
  <si>
    <t>Π410613</t>
  </si>
  <si>
    <t>ΦΙΤΟΥ</t>
  </si>
  <si>
    <t>ΕΛΙΣΣΑΒΕΤ</t>
  </si>
  <si>
    <t>ΑΖ829158</t>
  </si>
  <si>
    <t>840,7</t>
  </si>
  <si>
    <t>ΓΡΑΙΚΟΣ</t>
  </si>
  <si>
    <t>ΑΑ934641</t>
  </si>
  <si>
    <t>ΤΖΙΒΙΕΡΗ</t>
  </si>
  <si>
    <t>ΑΒ073241</t>
  </si>
  <si>
    <t>ΤΕΤΟΥ</t>
  </si>
  <si>
    <t>ΑΒ448579</t>
  </si>
  <si>
    <t>ΧΑΣΙΩΤΗ</t>
  </si>
  <si>
    <t>ΧΡΥΣΑ</t>
  </si>
  <si>
    <t>ΑΕ337901</t>
  </si>
  <si>
    <t>ΔΟΙΔΟΥ</t>
  </si>
  <si>
    <t>Χ974366</t>
  </si>
  <si>
    <t>840,2</t>
  </si>
  <si>
    <t>ΔΟΥΡΤΜΕ</t>
  </si>
  <si>
    <t>ΑΙ735933</t>
  </si>
  <si>
    <t>ΚΑΠΩΝΗ</t>
  </si>
  <si>
    <t>ΜΑΓΔΑΛΙΝΗ</t>
  </si>
  <si>
    <t>ΑΒ075139</t>
  </si>
  <si>
    <t>731,5</t>
  </si>
  <si>
    <t>837,5</t>
  </si>
  <si>
    <t>ΤΑΣΟΥΛΑ</t>
  </si>
  <si>
    <t>ΑΕ284447</t>
  </si>
  <si>
    <t>837,4</t>
  </si>
  <si>
    <t>ΜΠΟΓΙΑΤΖΗ</t>
  </si>
  <si>
    <t>ΑΒ115352</t>
  </si>
  <si>
    <t>836,3</t>
  </si>
  <si>
    <t>ΧΑΛΒΑΤΖΗΣ</t>
  </si>
  <si>
    <t>ΑΜ981831</t>
  </si>
  <si>
    <t>ΠΑΠΑΘΑΝΑΣΙΟΥ</t>
  </si>
  <si>
    <t>ΑΒ092593</t>
  </si>
  <si>
    <t>835,4</t>
  </si>
  <si>
    <t>ΓΑΒΑΝΑ</t>
  </si>
  <si>
    <t>ΣΟΦΟΚΛΗΣ</t>
  </si>
  <si>
    <t>ΑΑ255836</t>
  </si>
  <si>
    <t>834,3</t>
  </si>
  <si>
    <t>ΓΥΦΤΟΠΟΥΛΟΣ</t>
  </si>
  <si>
    <t>ΑΑ480410</t>
  </si>
  <si>
    <t>658,9</t>
  </si>
  <si>
    <t>833,9</t>
  </si>
  <si>
    <t>ΤΥΡΙΑΚΙΔΟΥ</t>
  </si>
  <si>
    <t>ΣΙΜΕΛΑ</t>
  </si>
  <si>
    <t>Χ971164</t>
  </si>
  <si>
    <t>763,4</t>
  </si>
  <si>
    <t>833,4</t>
  </si>
  <si>
    <t>ΚΑΜΠΥΛΗ</t>
  </si>
  <si>
    <t>ΣΤΑΥΡΟΥΛΑ-ΓΑΛΙΝΗ</t>
  </si>
  <si>
    <t>ΑΜ687662</t>
  </si>
  <si>
    <t>833,3</t>
  </si>
  <si>
    <t>ΒΙΝΤΟ</t>
  </si>
  <si>
    <t>ΜΑΡΙΖΑ</t>
  </si>
  <si>
    <t>ΑΚ358919</t>
  </si>
  <si>
    <t>833,2</t>
  </si>
  <si>
    <t>ΒΑΣΙΛΕΙΟΥ</t>
  </si>
  <si>
    <t>Σ804769</t>
  </si>
  <si>
    <t>ΤΟΥΠΛΙΚΙΩΤΗ</t>
  </si>
  <si>
    <t>ΑΕ825019</t>
  </si>
  <si>
    <t>ΜΑΚΡΗ</t>
  </si>
  <si>
    <t>Χ480842</t>
  </si>
  <si>
    <t>832,8</t>
  </si>
  <si>
    <t>ΦΥΤΣΙΛΗ</t>
  </si>
  <si>
    <t>ΧΡΥΣΟΥΛΑ- ΔΗΜΗΤΡΑ</t>
  </si>
  <si>
    <t>ΑΖ284369</t>
  </si>
  <si>
    <t>831,9</t>
  </si>
  <si>
    <t>ΧΡΗΣΤΑΚΗ</t>
  </si>
  <si>
    <t>ΣΥΛΒΙΑ</t>
  </si>
  <si>
    <t>ΑΒ712770</t>
  </si>
  <si>
    <t>ΜΑΓΛΟΥΣΙΔΗΣ</t>
  </si>
  <si>
    <t>ΑΒ363618</t>
  </si>
  <si>
    <t>831,3</t>
  </si>
  <si>
    <t>ΓΚΙΟΥΛΗ</t>
  </si>
  <si>
    <t>ΑΙ378040</t>
  </si>
  <si>
    <t>ΔΑΛΔΟΓΙΑΝΝΗΣ</t>
  </si>
  <si>
    <t>ΒΑΛΣΑΜΗΣ</t>
  </si>
  <si>
    <t>ΑΗ339429</t>
  </si>
  <si>
    <t>ΛΕΤΣΙΟΥ</t>
  </si>
  <si>
    <t>ΑΖ285823</t>
  </si>
  <si>
    <t>828,6</t>
  </si>
  <si>
    <t>ΓΙΑΖΙΤΖΟΓΛΟΥ</t>
  </si>
  <si>
    <t>ΑΒ123386</t>
  </si>
  <si>
    <t>827,5</t>
  </si>
  <si>
    <t>ΜΠΑΝΤΗ</t>
  </si>
  <si>
    <t>ΑΗ303544</t>
  </si>
  <si>
    <t>ΑΑ363438</t>
  </si>
  <si>
    <t>826,6</t>
  </si>
  <si>
    <t>ΑΖ740250</t>
  </si>
  <si>
    <t>826,4</t>
  </si>
  <si>
    <t>ΚΛΗΤΣΑ</t>
  </si>
  <si>
    <t>ΑΒ410588</t>
  </si>
  <si>
    <t>ΚΩΤΙΤΣΑ</t>
  </si>
  <si>
    <t>ΑΚ302003</t>
  </si>
  <si>
    <t>ΑΕ682595</t>
  </si>
  <si>
    <t>823,1</t>
  </si>
  <si>
    <t>ΚΙΟΥΡΚΑΣ</t>
  </si>
  <si>
    <t>ΑΕ822855</t>
  </si>
  <si>
    <t>820,9</t>
  </si>
  <si>
    <t>ΚΟΥΤΣΟΓΛΟΥ</t>
  </si>
  <si>
    <t>ΑΖ747492</t>
  </si>
  <si>
    <t>820,3</t>
  </si>
  <si>
    <t>ΤΣΙΟΥΜΑ</t>
  </si>
  <si>
    <t>ΑΖ761724</t>
  </si>
  <si>
    <t>ΧΟΥΛΙΑΡΑ</t>
  </si>
  <si>
    <t>Χ876144</t>
  </si>
  <si>
    <t>818,7</t>
  </si>
  <si>
    <t>ΤΣΕΛΙΚΙΔΟΥ</t>
  </si>
  <si>
    <t>ΑΗ659197</t>
  </si>
  <si>
    <t>817,6</t>
  </si>
  <si>
    <t>ΜΑΡΚΟΠΟΥΛΟΣ</t>
  </si>
  <si>
    <t>ΑΖ299816</t>
  </si>
  <si>
    <t>ΠΑΠΑΣΤΕΡΓΙΟΥ</t>
  </si>
  <si>
    <t>ΑΙ256962</t>
  </si>
  <si>
    <t>817,2</t>
  </si>
  <si>
    <t>ΑΖ828861</t>
  </si>
  <si>
    <t>816,7</t>
  </si>
  <si>
    <t>ΚΑΡΑΓΚΙΟΖΗ</t>
  </si>
  <si>
    <t>ΑΖ845838</t>
  </si>
  <si>
    <t>ΑΙ250920</t>
  </si>
  <si>
    <t>ΓΙΑΓΚΟΥΛΙΔΟΥ</t>
  </si>
  <si>
    <t>Φ485030</t>
  </si>
  <si>
    <t>814,9</t>
  </si>
  <si>
    <t>ΜΑΛΙΑΡΑ</t>
  </si>
  <si>
    <t>ΚΕΡΑΣΟΥΛΑ</t>
  </si>
  <si>
    <t>Χ456087</t>
  </si>
  <si>
    <t>814,3</t>
  </si>
  <si>
    <t>ΜΠΑΣΙΑΚΑ</t>
  </si>
  <si>
    <t>ΑΗ274036</t>
  </si>
  <si>
    <t>ΔΙΑΜΑΝΤΙΔΟΥ</t>
  </si>
  <si>
    <t>ΜΥΡΟΦΟΡΑ</t>
  </si>
  <si>
    <t>ΑΒ515776</t>
  </si>
  <si>
    <t>ΠΑΠΑΘΑΝΑΣΗΣ</t>
  </si>
  <si>
    <t>ΑΙ496838</t>
  </si>
  <si>
    <t>813,6</t>
  </si>
  <si>
    <t>ΒΑΣΙΛΕΙΑΔΗΣ</t>
  </si>
  <si>
    <t>ΑΜ853410</t>
  </si>
  <si>
    <t>686,4</t>
  </si>
  <si>
    <t>812,4</t>
  </si>
  <si>
    <t>ΒΕΡΓΟΥ</t>
  </si>
  <si>
    <t>ΘΑΛΕΙΑ ΣΤΑΥΡΟΥΛΑ</t>
  </si>
  <si>
    <t>Χ460049</t>
  </si>
  <si>
    <t>739,2</t>
  </si>
  <si>
    <t>811,2</t>
  </si>
  <si>
    <t>ΧΡΥΣΑΥΓΗ</t>
  </si>
  <si>
    <t>ΑΙ253285</t>
  </si>
  <si>
    <t>808,8</t>
  </si>
  <si>
    <t>ΜΠΑΝΤΟΥ</t>
  </si>
  <si>
    <t>ΕΥΣΤΑΘΙΟΣ</t>
  </si>
  <si>
    <t>ΑΒ114679</t>
  </si>
  <si>
    <t>ΠΑΡΘΕΝΗ</t>
  </si>
  <si>
    <t>ΑΗ842149</t>
  </si>
  <si>
    <t>806,9</t>
  </si>
  <si>
    <t>ΦΕΛΕΣΑΚΗ</t>
  </si>
  <si>
    <t>ΦΩΤΕΙΝΗ ΧΡΙΣΤΙΝΑ</t>
  </si>
  <si>
    <t>ΑΗ674712</t>
  </si>
  <si>
    <t>806,6</t>
  </si>
  <si>
    <t>ΣΤΕΡΓΙΑΝΗ</t>
  </si>
  <si>
    <t>ΑΖ321760</t>
  </si>
  <si>
    <t>ΑΚ965594</t>
  </si>
  <si>
    <t>805,7</t>
  </si>
  <si>
    <t>ΑΝΑΓΝΩΣΤΟΥ</t>
  </si>
  <si>
    <t>ΕΡΙΦΥΛΗ</t>
  </si>
  <si>
    <t>Χ726711</t>
  </si>
  <si>
    <t>805,5</t>
  </si>
  <si>
    <t>ΟΥΡΓΑΝΤΖΟΓΛΟΥ</t>
  </si>
  <si>
    <t>ΑΗ808304</t>
  </si>
  <si>
    <t>ΒΕΡΟΥΛΗ</t>
  </si>
  <si>
    <t>Χ894366</t>
  </si>
  <si>
    <t>ΤΕΛΑΚΗΣ</t>
  </si>
  <si>
    <t>ΑΒ146961</t>
  </si>
  <si>
    <t>ΑΜΔΑΚΗ</t>
  </si>
  <si>
    <t>ΑΒ169486</t>
  </si>
  <si>
    <t>ΚΑΖΑΝΤΖΗ</t>
  </si>
  <si>
    <t>ΙΩΑΝΝΑ ΑΘΗΝΑ</t>
  </si>
  <si>
    <t>ΑΒ171811</t>
  </si>
  <si>
    <t>ΔΑΓΚΟΛΑ</t>
  </si>
  <si>
    <t>ΑΑ231578</t>
  </si>
  <si>
    <t>ΠΑΠΑΘΕΟΔΩΡΟΥ</t>
  </si>
  <si>
    <t>ΑΒ372140</t>
  </si>
  <si>
    <t>ΚΟΚΚΟΒΟΥ</t>
  </si>
  <si>
    <t>ΑΖ493984</t>
  </si>
  <si>
    <t>ΟΙΚΟΝΟΜΟΥ</t>
  </si>
  <si>
    <t>ΑΒ774694</t>
  </si>
  <si>
    <t>771,1</t>
  </si>
  <si>
    <t>801,1</t>
  </si>
  <si>
    <t>ΠΑΠΑΓΕΩΡΓΗ</t>
  </si>
  <si>
    <t>Χ074046</t>
  </si>
  <si>
    <t>ΤΑΣΙΚΑ</t>
  </si>
  <si>
    <t>ΑΑ869385</t>
  </si>
  <si>
    <t>ΑΠΟΣΟΤΟΛΟΣ</t>
  </si>
  <si>
    <t>ΑΝ326311</t>
  </si>
  <si>
    <t>768,9</t>
  </si>
  <si>
    <t>798,9</t>
  </si>
  <si>
    <t>ΧΡΗΣΤΙΔΗΣ</t>
  </si>
  <si>
    <t>ΑΖ813290</t>
  </si>
  <si>
    <t>ΛΙΤΣΙΟΥ</t>
  </si>
  <si>
    <t>Χ955496</t>
  </si>
  <si>
    <t>754,6</t>
  </si>
  <si>
    <t>796,6</t>
  </si>
  <si>
    <t>ΒΥΤΑΝΟΥ</t>
  </si>
  <si>
    <t>ΑΒ387861</t>
  </si>
  <si>
    <t>795,6</t>
  </si>
  <si>
    <t>ΜΠΕΚΙΟΥ</t>
  </si>
  <si>
    <t>ΕΥΡΙΚΛΕΙΑ</t>
  </si>
  <si>
    <t>ΑΜ728198</t>
  </si>
  <si>
    <t>ΠΑΠΑΓΕΩΡΓΙΟΥ</t>
  </si>
  <si>
    <t>ΑΑ432202</t>
  </si>
  <si>
    <t>ΝΤΑΛΑΓΙΑΝΝΗ</t>
  </si>
  <si>
    <t>ΘΩΜΑΣ ΝΑΛΑΓΙΑΝΝΗΣ</t>
  </si>
  <si>
    <t>ΑΖ746049</t>
  </si>
  <si>
    <t>ΛΑΜΠΡΙΝΙΔΟΥ</t>
  </si>
  <si>
    <t>Χ394622</t>
  </si>
  <si>
    <t>ΓΑΝΩΤΗ</t>
  </si>
  <si>
    <t>ΜΙΧΑΕΛΑ</t>
  </si>
  <si>
    <t>ΑΖ860400</t>
  </si>
  <si>
    <t>ΤΣΑΝΤΟΥΚΛΑ</t>
  </si>
  <si>
    <t>ΑΕ284548</t>
  </si>
  <si>
    <t>783,5</t>
  </si>
  <si>
    <t>ΠΛΑΤΣΙΚΑ</t>
  </si>
  <si>
    <t>ΑΖ199589</t>
  </si>
  <si>
    <t>ΔΕΜΕΡΤΖΗ</t>
  </si>
  <si>
    <t>Χ457975</t>
  </si>
  <si>
    <t>ΚΟΥΖΟΥΝΗ</t>
  </si>
  <si>
    <t>ΑΗ694132</t>
  </si>
  <si>
    <t>ΠΛΑΚΙΔΑΣ</t>
  </si>
  <si>
    <t>ΑΒ077600</t>
  </si>
  <si>
    <t>745,8</t>
  </si>
  <si>
    <t>775,8</t>
  </si>
  <si>
    <t>ΤΟΥΜΠΑΛΗ</t>
  </si>
  <si>
    <t>ΑΗ688947</t>
  </si>
  <si>
    <t>ΧΑΛΑΤΣΗ</t>
  </si>
  <si>
    <t>ΕΥΣΤΡΑΤΙΑ</t>
  </si>
  <si>
    <t>ΑΕ197907</t>
  </si>
  <si>
    <t>744,7</t>
  </si>
  <si>
    <t>774,7</t>
  </si>
  <si>
    <t>ΤΣΙΒΟΥ</t>
  </si>
  <si>
    <t>ΑΕ329778</t>
  </si>
  <si>
    <t>772,5</t>
  </si>
  <si>
    <t>ΡΕΜΠΕΛΟΥ</t>
  </si>
  <si>
    <t>ΑΖ 303357</t>
  </si>
  <si>
    <t>ΝΙΚΟΥ</t>
  </si>
  <si>
    <t>ΑΗ765038</t>
  </si>
  <si>
    <t>ΘΑΝΑΣΗΣ</t>
  </si>
  <si>
    <t>ΑΒ998522</t>
  </si>
  <si>
    <t>ΨΑΡΡΟΥ</t>
  </si>
  <si>
    <t>ΑΙ528930</t>
  </si>
  <si>
    <t>ΛΥΚΟΣ</t>
  </si>
  <si>
    <t>ΑΖ847633</t>
  </si>
  <si>
    <t>ΡΑΥΜΟΝΔΗ</t>
  </si>
  <si>
    <t>ΑΕ 774439</t>
  </si>
  <si>
    <t>ΛΙΒΑΝΙΔΟΥ</t>
  </si>
  <si>
    <t>ΑΗ298900</t>
  </si>
  <si>
    <t>ΠΑΡΒΑΝ</t>
  </si>
  <si>
    <t>ΜΑΡΙΑ ΜΑΓΔΑΛΗΝΗ</t>
  </si>
  <si>
    <t>ΑΝ486404</t>
  </si>
  <si>
    <t>Μποζίνη</t>
  </si>
  <si>
    <t>Μαρία</t>
  </si>
  <si>
    <t>Δημήτριος</t>
  </si>
  <si>
    <t>ΙΩΑΝΝΙΔΗΣ</t>
  </si>
  <si>
    <t>ΕΥΡΙΠΙΔΗΣ</t>
  </si>
  <si>
    <t>ΑΕ338210</t>
  </si>
  <si>
    <t>748,3</t>
  </si>
  <si>
    <t>ΠΟΡΦΥΡΙΑΔΗΣ</t>
  </si>
  <si>
    <t>ΒΑΙΟΣ</t>
  </si>
  <si>
    <t>ΑΜ667656</t>
  </si>
  <si>
    <t>ΓΚΟΥΛΙΟΥΜΗ</t>
  </si>
  <si>
    <t>ΑΒ413621</t>
  </si>
  <si>
    <t>708,4</t>
  </si>
  <si>
    <t>738,4</t>
  </si>
  <si>
    <t>ΓΟΓΟΛΟΣ</t>
  </si>
  <si>
    <t>ΑΒ409467</t>
  </si>
  <si>
    <t>738,1</t>
  </si>
  <si>
    <t>ΑΒ466821</t>
  </si>
  <si>
    <t>ΠΟΥΡΠΟΥΡΗ</t>
  </si>
  <si>
    <t>ΑΖ296268</t>
  </si>
  <si>
    <t>727,1</t>
  </si>
  <si>
    <t>ΠΑΠΑΠΑΡΑΣΧΟΥ</t>
  </si>
  <si>
    <t>ΑΗ819460</t>
  </si>
  <si>
    <t>ΙΟΡΔΑΝΙΔΗΣ</t>
  </si>
  <si>
    <t>ΑΒ125630</t>
  </si>
  <si>
    <t>685,3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</si>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</sst>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1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99</v>
      </c>
      <c r="C8" t="s">
        <v>13</v>
      </c>
      <c r="D8" t="s">
        <v>14</v>
      </c>
      <c r="E8" t="s">
        <v>15</v>
      </c>
      <c r="F8" t="s">
        <v>16</v>
      </c>
      <c r="G8" t="str">
        <f>"00222226"</f>
        <v>00222226</v>
      </c>
      <c r="H8">
        <v>869</v>
      </c>
      <c r="I8">
        <v>0</v>
      </c>
      <c r="J8">
        <v>0</v>
      </c>
      <c r="K8">
        <v>0</v>
      </c>
      <c r="L8">
        <v>200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1657</v>
      </c>
    </row>
    <row r="9" spans="1:27" x14ac:dyDescent="0.25">
      <c r="H9">
        <v>601</v>
      </c>
    </row>
    <row r="10" spans="1:27" x14ac:dyDescent="0.25">
      <c r="A10">
        <v>2</v>
      </c>
      <c r="B10">
        <v>588</v>
      </c>
      <c r="C10" t="s">
        <v>17</v>
      </c>
      <c r="D10" t="s">
        <v>18</v>
      </c>
      <c r="E10" t="s">
        <v>19</v>
      </c>
      <c r="F10" t="s">
        <v>20</v>
      </c>
      <c r="G10" t="str">
        <f>"201510000856"</f>
        <v>201510000856</v>
      </c>
      <c r="H10">
        <v>913</v>
      </c>
      <c r="I10">
        <v>0</v>
      </c>
      <c r="J10">
        <v>0</v>
      </c>
      <c r="K10">
        <v>0</v>
      </c>
      <c r="L10">
        <v>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1551</v>
      </c>
    </row>
    <row r="11" spans="1:27" x14ac:dyDescent="0.25">
      <c r="H11">
        <v>601</v>
      </c>
    </row>
    <row r="12" spans="1:27" x14ac:dyDescent="0.25">
      <c r="A12">
        <v>3</v>
      </c>
      <c r="B12">
        <v>770</v>
      </c>
      <c r="C12" t="s">
        <v>21</v>
      </c>
      <c r="D12" t="s">
        <v>22</v>
      </c>
      <c r="E12" t="s">
        <v>23</v>
      </c>
      <c r="F12" t="s">
        <v>24</v>
      </c>
      <c r="G12" t="str">
        <f>"201511025257"</f>
        <v>201511025257</v>
      </c>
      <c r="H12" t="s">
        <v>25</v>
      </c>
      <c r="I12">
        <v>0</v>
      </c>
      <c r="J12">
        <v>0</v>
      </c>
      <c r="K12">
        <v>0</v>
      </c>
      <c r="L12">
        <v>200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77</v>
      </c>
      <c r="W12">
        <v>539</v>
      </c>
      <c r="X12">
        <v>0</v>
      </c>
      <c r="Z12">
        <v>0</v>
      </c>
      <c r="AA12" t="s">
        <v>26</v>
      </c>
    </row>
    <row r="13" spans="1:27" x14ac:dyDescent="0.25">
      <c r="H13">
        <v>601</v>
      </c>
    </row>
    <row r="14" spans="1:27" x14ac:dyDescent="0.25">
      <c r="A14">
        <v>4</v>
      </c>
      <c r="B14">
        <v>693</v>
      </c>
      <c r="C14" t="s">
        <v>27</v>
      </c>
      <c r="D14" t="s">
        <v>28</v>
      </c>
      <c r="E14" t="s">
        <v>29</v>
      </c>
      <c r="F14" t="s">
        <v>30</v>
      </c>
      <c r="G14" t="str">
        <f>"201511015416"</f>
        <v>201511015416</v>
      </c>
      <c r="H14" t="s">
        <v>31</v>
      </c>
      <c r="I14">
        <v>0</v>
      </c>
      <c r="J14">
        <v>0</v>
      </c>
      <c r="K14">
        <v>0</v>
      </c>
      <c r="L14">
        <v>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32</v>
      </c>
    </row>
    <row r="15" spans="1:27" x14ac:dyDescent="0.25">
      <c r="H15">
        <v>601</v>
      </c>
    </row>
    <row r="16" spans="1:27" x14ac:dyDescent="0.25">
      <c r="A16">
        <v>5</v>
      </c>
      <c r="B16">
        <v>478</v>
      </c>
      <c r="C16" t="s">
        <v>33</v>
      </c>
      <c r="D16" t="s">
        <v>22</v>
      </c>
      <c r="E16" t="s">
        <v>34</v>
      </c>
      <c r="F16" t="s">
        <v>35</v>
      </c>
      <c r="G16" t="str">
        <f>"201511005147"</f>
        <v>201511005147</v>
      </c>
      <c r="H16" t="s">
        <v>36</v>
      </c>
      <c r="I16">
        <v>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57</v>
      </c>
      <c r="W16">
        <v>399</v>
      </c>
      <c r="X16">
        <v>0</v>
      </c>
      <c r="Z16">
        <v>0</v>
      </c>
      <c r="AA16" t="s">
        <v>37</v>
      </c>
    </row>
    <row r="17" spans="1:27" x14ac:dyDescent="0.25">
      <c r="H17">
        <v>601</v>
      </c>
    </row>
    <row r="18" spans="1:27" x14ac:dyDescent="0.25">
      <c r="A18">
        <v>6</v>
      </c>
      <c r="B18">
        <v>378</v>
      </c>
      <c r="C18" t="s">
        <v>38</v>
      </c>
      <c r="D18" t="s">
        <v>39</v>
      </c>
      <c r="E18" t="s">
        <v>40</v>
      </c>
      <c r="F18" t="s">
        <v>41</v>
      </c>
      <c r="G18" t="str">
        <f>"201511028588"</f>
        <v>201511028588</v>
      </c>
      <c r="H18" t="s">
        <v>42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0</v>
      </c>
      <c r="R18">
        <v>30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43</v>
      </c>
    </row>
    <row r="19" spans="1:27" x14ac:dyDescent="0.25">
      <c r="H19">
        <v>601</v>
      </c>
    </row>
    <row r="20" spans="1:27" x14ac:dyDescent="0.25">
      <c r="A20">
        <v>7</v>
      </c>
      <c r="B20">
        <v>713</v>
      </c>
      <c r="C20" t="s">
        <v>44</v>
      </c>
      <c r="D20" t="s">
        <v>45</v>
      </c>
      <c r="E20" t="s">
        <v>29</v>
      </c>
      <c r="F20" t="s">
        <v>46</v>
      </c>
      <c r="G20" t="str">
        <f>"00131934"</f>
        <v>00131934</v>
      </c>
      <c r="H20">
        <v>902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1</v>
      </c>
      <c r="AA20">
        <v>1520</v>
      </c>
    </row>
    <row r="21" spans="1:27" x14ac:dyDescent="0.25">
      <c r="H21">
        <v>601</v>
      </c>
    </row>
    <row r="22" spans="1:27" x14ac:dyDescent="0.25">
      <c r="A22">
        <v>8</v>
      </c>
      <c r="B22">
        <v>212</v>
      </c>
      <c r="C22" t="s">
        <v>47</v>
      </c>
      <c r="D22" t="s">
        <v>48</v>
      </c>
      <c r="E22" t="s">
        <v>19</v>
      </c>
      <c r="F22" t="s">
        <v>49</v>
      </c>
      <c r="G22" t="str">
        <f>"201511023453"</f>
        <v>201511023453</v>
      </c>
      <c r="H22">
        <v>902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1520</v>
      </c>
    </row>
    <row r="23" spans="1:27" x14ac:dyDescent="0.25">
      <c r="H23">
        <v>601</v>
      </c>
    </row>
    <row r="24" spans="1:27" x14ac:dyDescent="0.25">
      <c r="A24">
        <v>9</v>
      </c>
      <c r="B24">
        <v>589</v>
      </c>
      <c r="C24" t="s">
        <v>50</v>
      </c>
      <c r="D24" t="s">
        <v>18</v>
      </c>
      <c r="E24" t="s">
        <v>29</v>
      </c>
      <c r="F24" t="s">
        <v>51</v>
      </c>
      <c r="G24" t="str">
        <f>"201511011579"</f>
        <v>201511011579</v>
      </c>
      <c r="H24" t="s">
        <v>36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 t="s">
        <v>52</v>
      </c>
    </row>
    <row r="25" spans="1:27" x14ac:dyDescent="0.25">
      <c r="H25">
        <v>601</v>
      </c>
    </row>
    <row r="26" spans="1:27" x14ac:dyDescent="0.25">
      <c r="A26">
        <v>10</v>
      </c>
      <c r="B26">
        <v>223</v>
      </c>
      <c r="C26" t="s">
        <v>53</v>
      </c>
      <c r="D26" t="s">
        <v>54</v>
      </c>
      <c r="E26" t="s">
        <v>39</v>
      </c>
      <c r="F26" t="s">
        <v>55</v>
      </c>
      <c r="G26" t="str">
        <f>"201511027758"</f>
        <v>201511027758</v>
      </c>
      <c r="H26" t="s">
        <v>56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 t="s">
        <v>57</v>
      </c>
    </row>
    <row r="27" spans="1:27" x14ac:dyDescent="0.25">
      <c r="H27">
        <v>601</v>
      </c>
    </row>
    <row r="28" spans="1:27" x14ac:dyDescent="0.25">
      <c r="A28">
        <v>11</v>
      </c>
      <c r="B28">
        <v>461</v>
      </c>
      <c r="C28" t="s">
        <v>58</v>
      </c>
      <c r="D28" t="s">
        <v>59</v>
      </c>
      <c r="E28" t="s">
        <v>60</v>
      </c>
      <c r="F28" t="s">
        <v>61</v>
      </c>
      <c r="G28" t="str">
        <f>"201102000102"</f>
        <v>201102000102</v>
      </c>
      <c r="H28">
        <v>924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1512</v>
      </c>
    </row>
    <row r="29" spans="1:27" x14ac:dyDescent="0.25">
      <c r="H29">
        <v>601</v>
      </c>
    </row>
    <row r="30" spans="1:27" x14ac:dyDescent="0.25">
      <c r="A30">
        <v>12</v>
      </c>
      <c r="B30">
        <v>784</v>
      </c>
      <c r="C30" t="s">
        <v>62</v>
      </c>
      <c r="D30" t="s">
        <v>63</v>
      </c>
      <c r="E30" t="s">
        <v>64</v>
      </c>
      <c r="F30" t="s">
        <v>65</v>
      </c>
      <c r="G30" t="str">
        <f>"201511031924"</f>
        <v>201511031924</v>
      </c>
      <c r="H30" t="s">
        <v>66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30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 t="s">
        <v>67</v>
      </c>
    </row>
    <row r="31" spans="1:27" x14ac:dyDescent="0.25">
      <c r="H31">
        <v>601</v>
      </c>
    </row>
    <row r="32" spans="1:27" x14ac:dyDescent="0.25">
      <c r="A32">
        <v>13</v>
      </c>
      <c r="B32">
        <v>595</v>
      </c>
      <c r="C32" t="s">
        <v>68</v>
      </c>
      <c r="D32" t="s">
        <v>69</v>
      </c>
      <c r="E32" t="s">
        <v>15</v>
      </c>
      <c r="F32" t="s">
        <v>70</v>
      </c>
      <c r="G32" t="str">
        <f>"201511037212"</f>
        <v>201511037212</v>
      </c>
      <c r="H32" t="s">
        <v>71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77</v>
      </c>
      <c r="W32">
        <v>539</v>
      </c>
      <c r="X32">
        <v>0</v>
      </c>
      <c r="Z32">
        <v>0</v>
      </c>
      <c r="AA32" t="s">
        <v>72</v>
      </c>
    </row>
    <row r="33" spans="1:27" x14ac:dyDescent="0.25">
      <c r="H33">
        <v>601</v>
      </c>
    </row>
    <row r="34" spans="1:27" x14ac:dyDescent="0.25">
      <c r="A34">
        <v>14</v>
      </c>
      <c r="B34">
        <v>730</v>
      </c>
      <c r="C34" t="s">
        <v>73</v>
      </c>
      <c r="D34" t="s">
        <v>74</v>
      </c>
      <c r="E34" t="s">
        <v>29</v>
      </c>
      <c r="F34" t="s">
        <v>75</v>
      </c>
      <c r="G34" t="str">
        <f>"201511042905"</f>
        <v>201511042905</v>
      </c>
      <c r="H34" t="s">
        <v>76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77</v>
      </c>
    </row>
    <row r="35" spans="1:27" x14ac:dyDescent="0.25">
      <c r="H35">
        <v>601</v>
      </c>
    </row>
    <row r="36" spans="1:27" x14ac:dyDescent="0.25">
      <c r="A36">
        <v>15</v>
      </c>
      <c r="B36">
        <v>96</v>
      </c>
      <c r="C36" t="s">
        <v>78</v>
      </c>
      <c r="D36" t="s">
        <v>79</v>
      </c>
      <c r="E36" t="s">
        <v>60</v>
      </c>
      <c r="F36" t="s">
        <v>80</v>
      </c>
      <c r="G36" t="str">
        <f>"201511023773"</f>
        <v>201511023773</v>
      </c>
      <c r="H36" t="s">
        <v>81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 t="s">
        <v>82</v>
      </c>
    </row>
    <row r="37" spans="1:27" x14ac:dyDescent="0.25">
      <c r="H37">
        <v>601</v>
      </c>
    </row>
    <row r="38" spans="1:27" x14ac:dyDescent="0.25">
      <c r="A38">
        <v>16</v>
      </c>
      <c r="B38">
        <v>159</v>
      </c>
      <c r="C38" t="s">
        <v>83</v>
      </c>
      <c r="D38" t="s">
        <v>64</v>
      </c>
      <c r="E38" t="s">
        <v>84</v>
      </c>
      <c r="F38" t="s">
        <v>85</v>
      </c>
      <c r="G38" t="str">
        <f>"201511010741"</f>
        <v>201511010741</v>
      </c>
      <c r="H38" t="s">
        <v>86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87</v>
      </c>
    </row>
    <row r="39" spans="1:27" x14ac:dyDescent="0.25">
      <c r="H39">
        <v>601</v>
      </c>
    </row>
    <row r="40" spans="1:27" x14ac:dyDescent="0.25">
      <c r="A40">
        <v>17</v>
      </c>
      <c r="B40">
        <v>658</v>
      </c>
      <c r="C40" t="s">
        <v>88</v>
      </c>
      <c r="D40" t="s">
        <v>89</v>
      </c>
      <c r="E40" t="s">
        <v>15</v>
      </c>
      <c r="F40" t="s">
        <v>90</v>
      </c>
      <c r="G40" t="str">
        <f>"201511028178"</f>
        <v>201511028178</v>
      </c>
      <c r="H40" t="s">
        <v>91</v>
      </c>
      <c r="I40">
        <v>0</v>
      </c>
      <c r="J40">
        <v>0</v>
      </c>
      <c r="K40">
        <v>0</v>
      </c>
      <c r="L40">
        <v>200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72</v>
      </c>
      <c r="W40">
        <v>504</v>
      </c>
      <c r="X40">
        <v>0</v>
      </c>
      <c r="Z40">
        <v>0</v>
      </c>
      <c r="AA40" t="s">
        <v>92</v>
      </c>
    </row>
    <row r="41" spans="1:27" x14ac:dyDescent="0.25">
      <c r="H41">
        <v>601</v>
      </c>
    </row>
    <row r="42" spans="1:27" x14ac:dyDescent="0.25">
      <c r="A42">
        <v>18</v>
      </c>
      <c r="B42">
        <v>718</v>
      </c>
      <c r="C42" t="s">
        <v>93</v>
      </c>
      <c r="D42" t="s">
        <v>94</v>
      </c>
      <c r="E42" t="s">
        <v>95</v>
      </c>
      <c r="F42" t="s">
        <v>96</v>
      </c>
      <c r="G42" t="str">
        <f>"00103462"</f>
        <v>00103462</v>
      </c>
      <c r="H42" t="s">
        <v>97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 t="s">
        <v>98</v>
      </c>
    </row>
    <row r="43" spans="1:27" x14ac:dyDescent="0.25">
      <c r="H43">
        <v>601</v>
      </c>
    </row>
    <row r="44" spans="1:27" x14ac:dyDescent="0.25">
      <c r="A44">
        <v>19</v>
      </c>
      <c r="B44">
        <v>443</v>
      </c>
      <c r="C44" t="s">
        <v>99</v>
      </c>
      <c r="D44" t="s">
        <v>100</v>
      </c>
      <c r="E44" t="s">
        <v>101</v>
      </c>
      <c r="F44" t="s">
        <v>102</v>
      </c>
      <c r="G44" t="str">
        <f>"201511042579"</f>
        <v>201511042579</v>
      </c>
      <c r="H44" t="s">
        <v>103</v>
      </c>
      <c r="I44">
        <v>0</v>
      </c>
      <c r="J44">
        <v>0</v>
      </c>
      <c r="K44">
        <v>0</v>
      </c>
      <c r="L44">
        <v>200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26</v>
      </c>
      <c r="W44">
        <v>182</v>
      </c>
      <c r="X44">
        <v>0</v>
      </c>
      <c r="Z44">
        <v>0</v>
      </c>
      <c r="AA44" t="s">
        <v>104</v>
      </c>
    </row>
    <row r="45" spans="1:27" x14ac:dyDescent="0.25">
      <c r="H45">
        <v>601</v>
      </c>
    </row>
    <row r="46" spans="1:27" x14ac:dyDescent="0.25">
      <c r="A46">
        <v>20</v>
      </c>
      <c r="B46">
        <v>113</v>
      </c>
      <c r="C46" t="s">
        <v>105</v>
      </c>
      <c r="D46" t="s">
        <v>22</v>
      </c>
      <c r="E46" t="s">
        <v>23</v>
      </c>
      <c r="F46" t="s">
        <v>106</v>
      </c>
      <c r="G46" t="str">
        <f>"201511009388"</f>
        <v>201511009388</v>
      </c>
      <c r="H46">
        <v>825</v>
      </c>
      <c r="I46">
        <v>0</v>
      </c>
      <c r="J46">
        <v>0</v>
      </c>
      <c r="K46">
        <v>0</v>
      </c>
      <c r="L46">
        <v>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1483</v>
      </c>
    </row>
    <row r="47" spans="1:27" x14ac:dyDescent="0.25">
      <c r="H47">
        <v>601</v>
      </c>
    </row>
    <row r="48" spans="1:27" x14ac:dyDescent="0.25">
      <c r="A48">
        <v>21</v>
      </c>
      <c r="B48">
        <v>26</v>
      </c>
      <c r="C48" t="s">
        <v>107</v>
      </c>
      <c r="D48" t="s">
        <v>108</v>
      </c>
      <c r="E48" t="s">
        <v>109</v>
      </c>
      <c r="F48" t="s">
        <v>110</v>
      </c>
      <c r="G48" t="str">
        <f>"00228024"</f>
        <v>00228024</v>
      </c>
      <c r="H48" t="s">
        <v>111</v>
      </c>
      <c r="I48">
        <v>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 t="s">
        <v>112</v>
      </c>
    </row>
    <row r="49" spans="1:27" x14ac:dyDescent="0.25">
      <c r="H49">
        <v>601</v>
      </c>
    </row>
    <row r="50" spans="1:27" x14ac:dyDescent="0.25">
      <c r="A50">
        <v>22</v>
      </c>
      <c r="B50">
        <v>92</v>
      </c>
      <c r="C50" t="s">
        <v>113</v>
      </c>
      <c r="D50" t="s">
        <v>114</v>
      </c>
      <c r="E50" t="s">
        <v>115</v>
      </c>
      <c r="F50" t="s">
        <v>116</v>
      </c>
      <c r="G50" t="str">
        <f>"00028409"</f>
        <v>00028409</v>
      </c>
      <c r="H50" t="s">
        <v>117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 t="s">
        <v>118</v>
      </c>
    </row>
    <row r="51" spans="1:27" x14ac:dyDescent="0.25">
      <c r="H51">
        <v>601</v>
      </c>
    </row>
    <row r="52" spans="1:27" x14ac:dyDescent="0.25">
      <c r="A52">
        <v>23</v>
      </c>
      <c r="B52">
        <v>180</v>
      </c>
      <c r="C52" t="s">
        <v>119</v>
      </c>
      <c r="D52" t="s">
        <v>15</v>
      </c>
      <c r="E52" t="s">
        <v>29</v>
      </c>
      <c r="F52" t="s">
        <v>120</v>
      </c>
      <c r="G52" t="str">
        <f>"201510004347"</f>
        <v>201510004347</v>
      </c>
      <c r="H52" t="s">
        <v>121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82</v>
      </c>
      <c r="W52">
        <v>574</v>
      </c>
      <c r="X52">
        <v>0</v>
      </c>
      <c r="Z52">
        <v>0</v>
      </c>
      <c r="AA52" t="s">
        <v>122</v>
      </c>
    </row>
    <row r="53" spans="1:27" x14ac:dyDescent="0.25">
      <c r="H53">
        <v>601</v>
      </c>
    </row>
    <row r="54" spans="1:27" x14ac:dyDescent="0.25">
      <c r="A54">
        <v>24</v>
      </c>
      <c r="B54">
        <v>436</v>
      </c>
      <c r="C54" t="s">
        <v>123</v>
      </c>
      <c r="D54" t="s">
        <v>124</v>
      </c>
      <c r="E54" t="s">
        <v>125</v>
      </c>
      <c r="F54" t="s">
        <v>126</v>
      </c>
      <c r="G54" t="str">
        <f>"201511038182"</f>
        <v>201511038182</v>
      </c>
      <c r="H54" t="s">
        <v>127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79</v>
      </c>
      <c r="W54">
        <v>553</v>
      </c>
      <c r="X54">
        <v>0</v>
      </c>
      <c r="Z54">
        <v>0</v>
      </c>
      <c r="AA54" t="s">
        <v>128</v>
      </c>
    </row>
    <row r="55" spans="1:27" x14ac:dyDescent="0.25">
      <c r="H55">
        <v>601</v>
      </c>
    </row>
    <row r="56" spans="1:27" x14ac:dyDescent="0.25">
      <c r="A56">
        <v>25</v>
      </c>
      <c r="B56">
        <v>152</v>
      </c>
      <c r="C56" t="s">
        <v>129</v>
      </c>
      <c r="D56" t="s">
        <v>130</v>
      </c>
      <c r="E56" t="s">
        <v>84</v>
      </c>
      <c r="F56" t="s">
        <v>131</v>
      </c>
      <c r="G56" t="str">
        <f>"201511011415"</f>
        <v>201511011415</v>
      </c>
      <c r="H56" t="s">
        <v>36</v>
      </c>
      <c r="I56">
        <v>0</v>
      </c>
      <c r="J56">
        <v>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71</v>
      </c>
      <c r="W56">
        <v>497</v>
      </c>
      <c r="X56">
        <v>0</v>
      </c>
      <c r="Z56">
        <v>0</v>
      </c>
      <c r="AA56" t="s">
        <v>132</v>
      </c>
    </row>
    <row r="57" spans="1:27" x14ac:dyDescent="0.25">
      <c r="H57">
        <v>601</v>
      </c>
    </row>
    <row r="58" spans="1:27" x14ac:dyDescent="0.25">
      <c r="A58">
        <v>26</v>
      </c>
      <c r="B58">
        <v>417</v>
      </c>
      <c r="C58" t="s">
        <v>133</v>
      </c>
      <c r="D58" t="s">
        <v>134</v>
      </c>
      <c r="E58" t="s">
        <v>60</v>
      </c>
      <c r="F58" t="s">
        <v>135</v>
      </c>
      <c r="G58" t="str">
        <f>"00230437"</f>
        <v>00230437</v>
      </c>
      <c r="H58" t="s">
        <v>136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 t="s">
        <v>137</v>
      </c>
    </row>
    <row r="59" spans="1:27" x14ac:dyDescent="0.25">
      <c r="H59">
        <v>601</v>
      </c>
    </row>
    <row r="60" spans="1:27" x14ac:dyDescent="0.25">
      <c r="A60">
        <v>27</v>
      </c>
      <c r="B60">
        <v>12</v>
      </c>
      <c r="C60" t="s">
        <v>138</v>
      </c>
      <c r="D60" t="s">
        <v>139</v>
      </c>
      <c r="E60" t="s">
        <v>140</v>
      </c>
      <c r="F60" t="s">
        <v>141</v>
      </c>
      <c r="G60" t="str">
        <f>"201511011795"</f>
        <v>201511011795</v>
      </c>
      <c r="H60" t="s">
        <v>142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30</v>
      </c>
      <c r="R60">
        <v>0</v>
      </c>
      <c r="S60">
        <v>0</v>
      </c>
      <c r="T60">
        <v>0</v>
      </c>
      <c r="U60">
        <v>0</v>
      </c>
      <c r="V60">
        <v>66</v>
      </c>
      <c r="W60">
        <v>462</v>
      </c>
      <c r="X60">
        <v>0</v>
      </c>
      <c r="Z60">
        <v>0</v>
      </c>
      <c r="AA60" t="s">
        <v>143</v>
      </c>
    </row>
    <row r="61" spans="1:27" x14ac:dyDescent="0.25">
      <c r="H61">
        <v>601</v>
      </c>
    </row>
    <row r="62" spans="1:27" x14ac:dyDescent="0.25">
      <c r="A62">
        <v>28</v>
      </c>
      <c r="B62">
        <v>186</v>
      </c>
      <c r="C62" t="s">
        <v>144</v>
      </c>
      <c r="D62" t="s">
        <v>145</v>
      </c>
      <c r="E62" t="s">
        <v>146</v>
      </c>
      <c r="F62" t="s">
        <v>147</v>
      </c>
      <c r="G62" t="str">
        <f>"00225736"</f>
        <v>00225736</v>
      </c>
      <c r="H62" t="s">
        <v>148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 t="s">
        <v>149</v>
      </c>
    </row>
    <row r="63" spans="1:27" x14ac:dyDescent="0.25">
      <c r="H63">
        <v>601</v>
      </c>
    </row>
    <row r="64" spans="1:27" x14ac:dyDescent="0.25">
      <c r="A64">
        <v>29</v>
      </c>
      <c r="B64">
        <v>146</v>
      </c>
      <c r="C64" t="s">
        <v>150</v>
      </c>
      <c r="D64" t="s">
        <v>151</v>
      </c>
      <c r="E64" t="s">
        <v>152</v>
      </c>
      <c r="F64" t="s">
        <v>153</v>
      </c>
      <c r="G64" t="str">
        <f>"201511032680"</f>
        <v>201511032680</v>
      </c>
      <c r="H64" t="s">
        <v>154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30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 t="s">
        <v>155</v>
      </c>
    </row>
    <row r="65" spans="1:27" x14ac:dyDescent="0.25">
      <c r="H65">
        <v>601</v>
      </c>
    </row>
    <row r="66" spans="1:27" x14ac:dyDescent="0.25">
      <c r="A66">
        <v>30</v>
      </c>
      <c r="B66">
        <v>479</v>
      </c>
      <c r="C66" t="s">
        <v>156</v>
      </c>
      <c r="D66" t="s">
        <v>100</v>
      </c>
      <c r="E66" t="s">
        <v>69</v>
      </c>
      <c r="F66" t="s">
        <v>157</v>
      </c>
      <c r="G66" t="str">
        <f>"201511022700"</f>
        <v>201511022700</v>
      </c>
      <c r="H66" t="s">
        <v>158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30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 t="s">
        <v>159</v>
      </c>
    </row>
    <row r="67" spans="1:27" x14ac:dyDescent="0.25">
      <c r="H67">
        <v>601</v>
      </c>
    </row>
    <row r="68" spans="1:27" x14ac:dyDescent="0.25">
      <c r="A68">
        <v>31</v>
      </c>
      <c r="B68">
        <v>10</v>
      </c>
      <c r="C68" t="s">
        <v>160</v>
      </c>
      <c r="D68" t="s">
        <v>22</v>
      </c>
      <c r="E68" t="s">
        <v>161</v>
      </c>
      <c r="F68" t="s">
        <v>162</v>
      </c>
      <c r="G68" t="str">
        <f>"201007000004"</f>
        <v>201007000004</v>
      </c>
      <c r="H68" t="s">
        <v>97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79</v>
      </c>
      <c r="W68">
        <v>553</v>
      </c>
      <c r="X68">
        <v>0</v>
      </c>
      <c r="Z68">
        <v>0</v>
      </c>
      <c r="AA68" t="s">
        <v>163</v>
      </c>
    </row>
    <row r="69" spans="1:27" x14ac:dyDescent="0.25">
      <c r="H69">
        <v>601</v>
      </c>
    </row>
    <row r="70" spans="1:27" x14ac:dyDescent="0.25">
      <c r="A70">
        <v>32</v>
      </c>
      <c r="B70">
        <v>83</v>
      </c>
      <c r="C70" t="s">
        <v>164</v>
      </c>
      <c r="D70" t="s">
        <v>84</v>
      </c>
      <c r="E70" t="s">
        <v>165</v>
      </c>
      <c r="F70" t="s">
        <v>166</v>
      </c>
      <c r="G70" t="str">
        <f>"201511036910"</f>
        <v>201511036910</v>
      </c>
      <c r="H70">
        <v>836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1454</v>
      </c>
    </row>
    <row r="71" spans="1:27" x14ac:dyDescent="0.25">
      <c r="H71">
        <v>601</v>
      </c>
    </row>
    <row r="72" spans="1:27" x14ac:dyDescent="0.25">
      <c r="A72">
        <v>33</v>
      </c>
      <c r="B72">
        <v>594</v>
      </c>
      <c r="C72" t="s">
        <v>167</v>
      </c>
      <c r="D72" t="s">
        <v>168</v>
      </c>
      <c r="E72" t="s">
        <v>60</v>
      </c>
      <c r="F72" t="s">
        <v>169</v>
      </c>
      <c r="G72" t="str">
        <f>"201511035228"</f>
        <v>201511035228</v>
      </c>
      <c r="H72">
        <v>836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1454</v>
      </c>
    </row>
    <row r="73" spans="1:27" x14ac:dyDescent="0.25">
      <c r="H73">
        <v>601</v>
      </c>
    </row>
    <row r="74" spans="1:27" x14ac:dyDescent="0.25">
      <c r="A74">
        <v>34</v>
      </c>
      <c r="B74">
        <v>103</v>
      </c>
      <c r="C74" t="s">
        <v>170</v>
      </c>
      <c r="D74" t="s">
        <v>171</v>
      </c>
      <c r="E74" t="s">
        <v>172</v>
      </c>
      <c r="F74" t="s">
        <v>173</v>
      </c>
      <c r="G74" t="str">
        <f>"00017125"</f>
        <v>00017125</v>
      </c>
      <c r="H74">
        <v>836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1454</v>
      </c>
    </row>
    <row r="75" spans="1:27" x14ac:dyDescent="0.25">
      <c r="H75">
        <v>601</v>
      </c>
    </row>
    <row r="76" spans="1:27" x14ac:dyDescent="0.25">
      <c r="A76">
        <v>35</v>
      </c>
      <c r="B76">
        <v>250</v>
      </c>
      <c r="C76" t="s">
        <v>174</v>
      </c>
      <c r="D76" t="s">
        <v>175</v>
      </c>
      <c r="E76" t="s">
        <v>60</v>
      </c>
      <c r="F76" t="s">
        <v>176</v>
      </c>
      <c r="G76" t="str">
        <f>"200801001313"</f>
        <v>200801001313</v>
      </c>
      <c r="H76">
        <v>836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1454</v>
      </c>
    </row>
    <row r="77" spans="1:27" x14ac:dyDescent="0.25">
      <c r="H77">
        <v>601</v>
      </c>
    </row>
    <row r="78" spans="1:27" x14ac:dyDescent="0.25">
      <c r="A78">
        <v>36</v>
      </c>
      <c r="B78">
        <v>321</v>
      </c>
      <c r="C78" t="s">
        <v>177</v>
      </c>
      <c r="D78" t="s">
        <v>100</v>
      </c>
      <c r="E78" t="s">
        <v>178</v>
      </c>
      <c r="F78" t="s">
        <v>179</v>
      </c>
      <c r="G78" t="str">
        <f>"00049388"</f>
        <v>00049388</v>
      </c>
      <c r="H78" t="s">
        <v>180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 t="s">
        <v>181</v>
      </c>
    </row>
    <row r="79" spans="1:27" x14ac:dyDescent="0.25">
      <c r="H79">
        <v>601</v>
      </c>
    </row>
    <row r="80" spans="1:27" x14ac:dyDescent="0.25">
      <c r="A80">
        <v>37</v>
      </c>
      <c r="B80">
        <v>706</v>
      </c>
      <c r="C80" t="s">
        <v>182</v>
      </c>
      <c r="D80" t="s">
        <v>183</v>
      </c>
      <c r="E80" t="s">
        <v>79</v>
      </c>
      <c r="F80" t="s">
        <v>184</v>
      </c>
      <c r="G80" t="str">
        <f>"201504004168"</f>
        <v>201504004168</v>
      </c>
      <c r="H80" t="s">
        <v>185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 t="s">
        <v>186</v>
      </c>
    </row>
    <row r="81" spans="1:27" x14ac:dyDescent="0.25">
      <c r="H81">
        <v>601</v>
      </c>
    </row>
    <row r="82" spans="1:27" x14ac:dyDescent="0.25">
      <c r="A82">
        <v>38</v>
      </c>
      <c r="B82">
        <v>274</v>
      </c>
      <c r="C82" t="s">
        <v>187</v>
      </c>
      <c r="D82" t="s">
        <v>175</v>
      </c>
      <c r="E82" t="s">
        <v>188</v>
      </c>
      <c r="F82" t="s">
        <v>189</v>
      </c>
      <c r="G82" t="str">
        <f>"201510003078"</f>
        <v>201510003078</v>
      </c>
      <c r="H82" t="s">
        <v>190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 t="s">
        <v>191</v>
      </c>
    </row>
    <row r="83" spans="1:27" x14ac:dyDescent="0.25">
      <c r="H83">
        <v>601</v>
      </c>
    </row>
    <row r="84" spans="1:27" x14ac:dyDescent="0.25">
      <c r="A84">
        <v>39</v>
      </c>
      <c r="B84">
        <v>602</v>
      </c>
      <c r="C84" t="s">
        <v>192</v>
      </c>
      <c r="D84" t="s">
        <v>193</v>
      </c>
      <c r="E84" t="s">
        <v>39</v>
      </c>
      <c r="F84" t="s">
        <v>194</v>
      </c>
      <c r="G84" t="str">
        <f>"201511027105"</f>
        <v>201511027105</v>
      </c>
      <c r="H84">
        <v>825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1443</v>
      </c>
    </row>
    <row r="85" spans="1:27" x14ac:dyDescent="0.25">
      <c r="H85">
        <v>601</v>
      </c>
    </row>
    <row r="86" spans="1:27" x14ac:dyDescent="0.25">
      <c r="A86">
        <v>40</v>
      </c>
      <c r="B86">
        <v>598</v>
      </c>
      <c r="C86" t="s">
        <v>195</v>
      </c>
      <c r="D86" t="s">
        <v>69</v>
      </c>
      <c r="E86" t="s">
        <v>196</v>
      </c>
      <c r="F86" t="s">
        <v>197</v>
      </c>
      <c r="G86" t="str">
        <f>"201511037122"</f>
        <v>201511037122</v>
      </c>
      <c r="H86" t="s">
        <v>198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77</v>
      </c>
      <c r="W86">
        <v>539</v>
      </c>
      <c r="X86">
        <v>0</v>
      </c>
      <c r="Z86">
        <v>0</v>
      </c>
      <c r="AA86" t="s">
        <v>199</v>
      </c>
    </row>
    <row r="87" spans="1:27" x14ac:dyDescent="0.25">
      <c r="H87">
        <v>601</v>
      </c>
    </row>
    <row r="88" spans="1:27" x14ac:dyDescent="0.25">
      <c r="A88">
        <v>41</v>
      </c>
      <c r="B88">
        <v>262</v>
      </c>
      <c r="C88" t="s">
        <v>200</v>
      </c>
      <c r="D88" t="s">
        <v>201</v>
      </c>
      <c r="E88" t="s">
        <v>202</v>
      </c>
      <c r="F88" t="s">
        <v>203</v>
      </c>
      <c r="G88" t="str">
        <f>"201402001242"</f>
        <v>201402001242</v>
      </c>
      <c r="H88" t="s">
        <v>204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 t="s">
        <v>205</v>
      </c>
    </row>
    <row r="89" spans="1:27" x14ac:dyDescent="0.25">
      <c r="H89">
        <v>601</v>
      </c>
    </row>
    <row r="90" spans="1:27" x14ac:dyDescent="0.25">
      <c r="A90">
        <v>42</v>
      </c>
      <c r="B90">
        <v>397</v>
      </c>
      <c r="C90" t="s">
        <v>206</v>
      </c>
      <c r="D90" t="s">
        <v>39</v>
      </c>
      <c r="E90" t="s">
        <v>60</v>
      </c>
      <c r="F90" t="s">
        <v>207</v>
      </c>
      <c r="G90" t="str">
        <f>"201102000765"</f>
        <v>201102000765</v>
      </c>
      <c r="H90" t="s">
        <v>208</v>
      </c>
      <c r="I90">
        <v>0</v>
      </c>
      <c r="J90">
        <v>0</v>
      </c>
      <c r="K90">
        <v>0</v>
      </c>
      <c r="L90">
        <v>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78</v>
      </c>
      <c r="W90">
        <v>546</v>
      </c>
      <c r="X90">
        <v>0</v>
      </c>
      <c r="Z90">
        <v>0</v>
      </c>
      <c r="AA90" t="s">
        <v>209</v>
      </c>
    </row>
    <row r="91" spans="1:27" x14ac:dyDescent="0.25">
      <c r="H91">
        <v>601</v>
      </c>
    </row>
    <row r="92" spans="1:27" x14ac:dyDescent="0.25">
      <c r="A92">
        <v>43</v>
      </c>
      <c r="B92">
        <v>667</v>
      </c>
      <c r="C92" t="s">
        <v>210</v>
      </c>
      <c r="D92" t="s">
        <v>15</v>
      </c>
      <c r="E92" t="s">
        <v>211</v>
      </c>
      <c r="F92" t="s">
        <v>212</v>
      </c>
      <c r="G92" t="str">
        <f>"201511041886"</f>
        <v>201511041886</v>
      </c>
      <c r="H92" t="s">
        <v>136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 t="s">
        <v>213</v>
      </c>
    </row>
    <row r="93" spans="1:27" x14ac:dyDescent="0.25">
      <c r="H93">
        <v>601</v>
      </c>
    </row>
    <row r="94" spans="1:27" x14ac:dyDescent="0.25">
      <c r="A94">
        <v>44</v>
      </c>
      <c r="B94">
        <v>328</v>
      </c>
      <c r="C94" t="s">
        <v>214</v>
      </c>
      <c r="D94" t="s">
        <v>215</v>
      </c>
      <c r="E94" t="s">
        <v>216</v>
      </c>
      <c r="F94" t="s">
        <v>217</v>
      </c>
      <c r="G94" t="str">
        <f>"201511031594"</f>
        <v>201511031594</v>
      </c>
      <c r="H94" t="s">
        <v>218</v>
      </c>
      <c r="I94">
        <v>0</v>
      </c>
      <c r="J94">
        <v>0</v>
      </c>
      <c r="K94">
        <v>0</v>
      </c>
      <c r="L94">
        <v>0</v>
      </c>
      <c r="M94">
        <v>0</v>
      </c>
      <c r="N94">
        <v>50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 t="s">
        <v>219</v>
      </c>
    </row>
    <row r="95" spans="1:27" x14ac:dyDescent="0.25">
      <c r="H95">
        <v>601</v>
      </c>
    </row>
    <row r="96" spans="1:27" x14ac:dyDescent="0.25">
      <c r="A96">
        <v>45</v>
      </c>
      <c r="B96">
        <v>612</v>
      </c>
      <c r="C96" t="s">
        <v>220</v>
      </c>
      <c r="D96" t="s">
        <v>59</v>
      </c>
      <c r="E96" t="s">
        <v>39</v>
      </c>
      <c r="F96" t="s">
        <v>221</v>
      </c>
      <c r="G96" t="str">
        <f>"201511031351"</f>
        <v>201511031351</v>
      </c>
      <c r="H96">
        <v>847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1435</v>
      </c>
    </row>
    <row r="97" spans="1:27" x14ac:dyDescent="0.25">
      <c r="H97">
        <v>601</v>
      </c>
    </row>
    <row r="98" spans="1:27" x14ac:dyDescent="0.25">
      <c r="A98">
        <v>46</v>
      </c>
      <c r="B98">
        <v>199</v>
      </c>
      <c r="C98" t="s">
        <v>222</v>
      </c>
      <c r="D98" t="s">
        <v>29</v>
      </c>
      <c r="E98" t="s">
        <v>223</v>
      </c>
      <c r="F98" t="s">
        <v>224</v>
      </c>
      <c r="G98" t="str">
        <f>"00016960"</f>
        <v>00016960</v>
      </c>
      <c r="H98" t="s">
        <v>136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79</v>
      </c>
      <c r="W98">
        <v>553</v>
      </c>
      <c r="X98">
        <v>0</v>
      </c>
      <c r="Z98">
        <v>0</v>
      </c>
      <c r="AA98" t="s">
        <v>225</v>
      </c>
    </row>
    <row r="99" spans="1:27" x14ac:dyDescent="0.25">
      <c r="H99">
        <v>601</v>
      </c>
    </row>
    <row r="100" spans="1:27" x14ac:dyDescent="0.25">
      <c r="A100">
        <v>47</v>
      </c>
      <c r="B100">
        <v>444</v>
      </c>
      <c r="C100" t="s">
        <v>226</v>
      </c>
      <c r="D100" t="s">
        <v>193</v>
      </c>
      <c r="E100" t="s">
        <v>227</v>
      </c>
      <c r="F100" t="s">
        <v>228</v>
      </c>
      <c r="G100" t="str">
        <f>"00228949"</f>
        <v>00228949</v>
      </c>
      <c r="H100">
        <v>814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1432</v>
      </c>
    </row>
    <row r="101" spans="1:27" x14ac:dyDescent="0.25">
      <c r="H101">
        <v>601</v>
      </c>
    </row>
    <row r="102" spans="1:27" x14ac:dyDescent="0.25">
      <c r="A102">
        <v>48</v>
      </c>
      <c r="B102">
        <v>460</v>
      </c>
      <c r="C102" t="s">
        <v>229</v>
      </c>
      <c r="D102" t="s">
        <v>175</v>
      </c>
      <c r="E102" t="s">
        <v>230</v>
      </c>
      <c r="F102" t="s">
        <v>231</v>
      </c>
      <c r="G102" t="str">
        <f>"201401002679"</f>
        <v>201401002679</v>
      </c>
      <c r="H102">
        <v>814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1432</v>
      </c>
    </row>
    <row r="103" spans="1:27" x14ac:dyDescent="0.25">
      <c r="H103">
        <v>601</v>
      </c>
    </row>
    <row r="104" spans="1:27" x14ac:dyDescent="0.25">
      <c r="A104">
        <v>49</v>
      </c>
      <c r="B104">
        <v>470</v>
      </c>
      <c r="C104" t="s">
        <v>232</v>
      </c>
      <c r="D104" t="s">
        <v>233</v>
      </c>
      <c r="E104" t="s">
        <v>196</v>
      </c>
      <c r="F104" t="s">
        <v>234</v>
      </c>
      <c r="G104" t="str">
        <f>"201511041744"</f>
        <v>201511041744</v>
      </c>
      <c r="H104">
        <v>814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1432</v>
      </c>
    </row>
    <row r="105" spans="1:27" x14ac:dyDescent="0.25">
      <c r="H105">
        <v>601</v>
      </c>
    </row>
    <row r="106" spans="1:27" x14ac:dyDescent="0.25">
      <c r="A106">
        <v>50</v>
      </c>
      <c r="B106">
        <v>141</v>
      </c>
      <c r="C106" t="s">
        <v>235</v>
      </c>
      <c r="D106" t="s">
        <v>114</v>
      </c>
      <c r="E106" t="s">
        <v>60</v>
      </c>
      <c r="F106" t="s">
        <v>236</v>
      </c>
      <c r="G106" t="str">
        <f>"201511025673"</f>
        <v>201511025673</v>
      </c>
      <c r="H106" t="s">
        <v>237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 t="s">
        <v>238</v>
      </c>
    </row>
    <row r="107" spans="1:27" x14ac:dyDescent="0.25">
      <c r="H107">
        <v>601</v>
      </c>
    </row>
    <row r="108" spans="1:27" x14ac:dyDescent="0.25">
      <c r="A108">
        <v>51</v>
      </c>
      <c r="B108">
        <v>663</v>
      </c>
      <c r="C108" t="s">
        <v>239</v>
      </c>
      <c r="D108" t="s">
        <v>100</v>
      </c>
      <c r="E108" t="s">
        <v>60</v>
      </c>
      <c r="F108" t="s">
        <v>240</v>
      </c>
      <c r="G108" t="str">
        <f>"201106000034"</f>
        <v>201106000034</v>
      </c>
      <c r="H108" t="s">
        <v>241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 t="s">
        <v>242</v>
      </c>
    </row>
    <row r="109" spans="1:27" x14ac:dyDescent="0.25">
      <c r="H109">
        <v>601</v>
      </c>
    </row>
    <row r="110" spans="1:27" x14ac:dyDescent="0.25">
      <c r="A110">
        <v>52</v>
      </c>
      <c r="B110">
        <v>67</v>
      </c>
      <c r="C110" t="s">
        <v>243</v>
      </c>
      <c r="D110" t="s">
        <v>22</v>
      </c>
      <c r="E110" t="s">
        <v>244</v>
      </c>
      <c r="F110" t="s">
        <v>245</v>
      </c>
      <c r="G110" t="str">
        <f>"00225879"</f>
        <v>00225879</v>
      </c>
      <c r="H110" t="s">
        <v>246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 t="s">
        <v>247</v>
      </c>
    </row>
    <row r="111" spans="1:27" x14ac:dyDescent="0.25">
      <c r="H111">
        <v>601</v>
      </c>
    </row>
    <row r="112" spans="1:27" x14ac:dyDescent="0.25">
      <c r="A112">
        <v>53</v>
      </c>
      <c r="B112">
        <v>65</v>
      </c>
      <c r="C112" t="s">
        <v>248</v>
      </c>
      <c r="D112" t="s">
        <v>249</v>
      </c>
      <c r="E112" t="s">
        <v>69</v>
      </c>
      <c r="F112" t="s">
        <v>250</v>
      </c>
      <c r="G112" t="str">
        <f>"201511018299"</f>
        <v>201511018299</v>
      </c>
      <c r="H112" t="s">
        <v>246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 t="s">
        <v>247</v>
      </c>
    </row>
    <row r="113" spans="1:27" x14ac:dyDescent="0.25">
      <c r="H113">
        <v>601</v>
      </c>
    </row>
    <row r="114" spans="1:27" x14ac:dyDescent="0.25">
      <c r="A114">
        <v>54</v>
      </c>
      <c r="B114">
        <v>554</v>
      </c>
      <c r="C114" t="s">
        <v>251</v>
      </c>
      <c r="D114" t="s">
        <v>233</v>
      </c>
      <c r="E114" t="s">
        <v>39</v>
      </c>
      <c r="F114" t="s">
        <v>252</v>
      </c>
      <c r="G114" t="str">
        <f>"00035831"</f>
        <v>00035831</v>
      </c>
      <c r="H114" t="s">
        <v>253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 t="s">
        <v>254</v>
      </c>
    </row>
    <row r="115" spans="1:27" x14ac:dyDescent="0.25">
      <c r="H115">
        <v>601</v>
      </c>
    </row>
    <row r="116" spans="1:27" x14ac:dyDescent="0.25">
      <c r="A116">
        <v>55</v>
      </c>
      <c r="B116">
        <v>646</v>
      </c>
      <c r="C116" t="s">
        <v>255</v>
      </c>
      <c r="D116" t="s">
        <v>134</v>
      </c>
      <c r="E116" t="s">
        <v>15</v>
      </c>
      <c r="F116" t="s">
        <v>256</v>
      </c>
      <c r="G116" t="str">
        <f>"201511035820"</f>
        <v>201511035820</v>
      </c>
      <c r="H116" t="s">
        <v>117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77</v>
      </c>
      <c r="W116">
        <v>539</v>
      </c>
      <c r="X116">
        <v>0</v>
      </c>
      <c r="Z116">
        <v>0</v>
      </c>
      <c r="AA116" t="s">
        <v>257</v>
      </c>
    </row>
    <row r="117" spans="1:27" x14ac:dyDescent="0.25">
      <c r="H117">
        <v>601</v>
      </c>
    </row>
    <row r="118" spans="1:27" x14ac:dyDescent="0.25">
      <c r="A118">
        <v>56</v>
      </c>
      <c r="B118">
        <v>359</v>
      </c>
      <c r="C118" t="s">
        <v>258</v>
      </c>
      <c r="D118" t="s">
        <v>29</v>
      </c>
      <c r="E118" t="s">
        <v>15</v>
      </c>
      <c r="F118" t="s">
        <v>259</v>
      </c>
      <c r="G118" t="str">
        <f>"201102000070"</f>
        <v>201102000070</v>
      </c>
      <c r="H118">
        <v>803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1421</v>
      </c>
    </row>
    <row r="119" spans="1:27" x14ac:dyDescent="0.25">
      <c r="H119">
        <v>601</v>
      </c>
    </row>
    <row r="120" spans="1:27" x14ac:dyDescent="0.25">
      <c r="A120">
        <v>57</v>
      </c>
      <c r="B120">
        <v>1</v>
      </c>
      <c r="C120" t="s">
        <v>260</v>
      </c>
      <c r="D120" t="s">
        <v>261</v>
      </c>
      <c r="E120" t="s">
        <v>84</v>
      </c>
      <c r="F120" t="s">
        <v>262</v>
      </c>
      <c r="G120" t="str">
        <f>"201511005131"</f>
        <v>201511005131</v>
      </c>
      <c r="H120" t="s">
        <v>158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79</v>
      </c>
      <c r="W120">
        <v>553</v>
      </c>
      <c r="X120">
        <v>0</v>
      </c>
      <c r="Z120">
        <v>0</v>
      </c>
      <c r="AA120" t="s">
        <v>263</v>
      </c>
    </row>
    <row r="121" spans="1:27" x14ac:dyDescent="0.25">
      <c r="H121">
        <v>601</v>
      </c>
    </row>
    <row r="122" spans="1:27" x14ac:dyDescent="0.25">
      <c r="A122">
        <v>58</v>
      </c>
      <c r="B122">
        <v>169</v>
      </c>
      <c r="C122" t="s">
        <v>264</v>
      </c>
      <c r="D122" t="s">
        <v>95</v>
      </c>
      <c r="E122" t="s">
        <v>39</v>
      </c>
      <c r="F122" t="s">
        <v>265</v>
      </c>
      <c r="G122" t="str">
        <f>"201102000109"</f>
        <v>201102000109</v>
      </c>
      <c r="H122">
        <v>858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76</v>
      </c>
      <c r="W122">
        <v>532</v>
      </c>
      <c r="X122">
        <v>0</v>
      </c>
      <c r="Z122">
        <v>0</v>
      </c>
      <c r="AA122">
        <v>1420</v>
      </c>
    </row>
    <row r="123" spans="1:27" x14ac:dyDescent="0.25">
      <c r="H123">
        <v>601</v>
      </c>
    </row>
    <row r="124" spans="1:27" x14ac:dyDescent="0.25">
      <c r="A124">
        <v>59</v>
      </c>
      <c r="B124">
        <v>74</v>
      </c>
      <c r="C124" t="s">
        <v>266</v>
      </c>
      <c r="D124" t="s">
        <v>134</v>
      </c>
      <c r="E124" t="s">
        <v>15</v>
      </c>
      <c r="F124" t="s">
        <v>267</v>
      </c>
      <c r="G124" t="str">
        <f>"201511033898"</f>
        <v>201511033898</v>
      </c>
      <c r="H124" t="s">
        <v>268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80</v>
      </c>
      <c r="W124">
        <v>560</v>
      </c>
      <c r="X124">
        <v>0</v>
      </c>
      <c r="Z124">
        <v>0</v>
      </c>
      <c r="AA124" t="s">
        <v>269</v>
      </c>
    </row>
    <row r="125" spans="1:27" x14ac:dyDescent="0.25">
      <c r="H125">
        <v>601</v>
      </c>
    </row>
    <row r="126" spans="1:27" x14ac:dyDescent="0.25">
      <c r="A126">
        <v>60</v>
      </c>
      <c r="B126">
        <v>45</v>
      </c>
      <c r="C126" t="s">
        <v>270</v>
      </c>
      <c r="D126" t="s">
        <v>271</v>
      </c>
      <c r="E126" t="s">
        <v>272</v>
      </c>
      <c r="F126" t="s">
        <v>273</v>
      </c>
      <c r="G126" t="str">
        <f>"201511035596"</f>
        <v>201511035596</v>
      </c>
      <c r="H126" t="s">
        <v>274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50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 t="s">
        <v>275</v>
      </c>
    </row>
    <row r="127" spans="1:27" x14ac:dyDescent="0.25">
      <c r="H127">
        <v>601</v>
      </c>
    </row>
    <row r="128" spans="1:27" x14ac:dyDescent="0.25">
      <c r="A128">
        <v>61</v>
      </c>
      <c r="B128">
        <v>305</v>
      </c>
      <c r="C128" t="s">
        <v>276</v>
      </c>
      <c r="D128" t="s">
        <v>22</v>
      </c>
      <c r="E128" t="s">
        <v>60</v>
      </c>
      <c r="F128" t="s">
        <v>277</v>
      </c>
      <c r="G128" t="str">
        <f>"201511038330"</f>
        <v>201511038330</v>
      </c>
      <c r="H128" t="s">
        <v>190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76</v>
      </c>
      <c r="W128">
        <v>532</v>
      </c>
      <c r="X128">
        <v>0</v>
      </c>
      <c r="Z128">
        <v>0</v>
      </c>
      <c r="AA128" t="s">
        <v>278</v>
      </c>
    </row>
    <row r="129" spans="1:27" x14ac:dyDescent="0.25">
      <c r="H129">
        <v>601</v>
      </c>
    </row>
    <row r="130" spans="1:27" x14ac:dyDescent="0.25">
      <c r="A130">
        <v>62</v>
      </c>
      <c r="B130">
        <v>66</v>
      </c>
      <c r="C130" t="s">
        <v>279</v>
      </c>
      <c r="D130" t="s">
        <v>280</v>
      </c>
      <c r="E130" t="s">
        <v>281</v>
      </c>
      <c r="F130" t="s">
        <v>282</v>
      </c>
      <c r="G130" t="str">
        <f>"00227597"</f>
        <v>00227597</v>
      </c>
      <c r="H130" t="s">
        <v>283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 t="s">
        <v>284</v>
      </c>
    </row>
    <row r="131" spans="1:27" x14ac:dyDescent="0.25">
      <c r="H131">
        <v>601</v>
      </c>
    </row>
    <row r="132" spans="1:27" x14ac:dyDescent="0.25">
      <c r="A132">
        <v>63</v>
      </c>
      <c r="B132">
        <v>129</v>
      </c>
      <c r="C132" t="s">
        <v>285</v>
      </c>
      <c r="D132" t="s">
        <v>286</v>
      </c>
      <c r="E132" t="s">
        <v>39</v>
      </c>
      <c r="F132" t="s">
        <v>287</v>
      </c>
      <c r="G132" t="str">
        <f>"00069285"</f>
        <v>00069285</v>
      </c>
      <c r="H132">
        <v>825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1413</v>
      </c>
    </row>
    <row r="133" spans="1:27" x14ac:dyDescent="0.25">
      <c r="H133">
        <v>601</v>
      </c>
    </row>
    <row r="134" spans="1:27" x14ac:dyDescent="0.25">
      <c r="A134">
        <v>64</v>
      </c>
      <c r="B134">
        <v>498</v>
      </c>
      <c r="C134" t="s">
        <v>288</v>
      </c>
      <c r="D134" t="s">
        <v>233</v>
      </c>
      <c r="E134" t="s">
        <v>19</v>
      </c>
      <c r="F134" t="s">
        <v>289</v>
      </c>
      <c r="G134" t="str">
        <f>"201402003070"</f>
        <v>201402003070</v>
      </c>
      <c r="H134">
        <v>825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1413</v>
      </c>
    </row>
    <row r="135" spans="1:27" x14ac:dyDescent="0.25">
      <c r="H135">
        <v>601</v>
      </c>
    </row>
    <row r="136" spans="1:27" x14ac:dyDescent="0.25">
      <c r="A136">
        <v>65</v>
      </c>
      <c r="B136">
        <v>607</v>
      </c>
      <c r="C136" t="s">
        <v>290</v>
      </c>
      <c r="D136" t="s">
        <v>291</v>
      </c>
      <c r="E136" t="s">
        <v>60</v>
      </c>
      <c r="F136" t="s">
        <v>292</v>
      </c>
      <c r="G136" t="str">
        <f>"201511034285"</f>
        <v>201511034285</v>
      </c>
      <c r="H136" t="s">
        <v>81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75</v>
      </c>
      <c r="W136">
        <v>525</v>
      </c>
      <c r="X136">
        <v>0</v>
      </c>
      <c r="Z136">
        <v>0</v>
      </c>
      <c r="AA136" t="s">
        <v>293</v>
      </c>
    </row>
    <row r="137" spans="1:27" x14ac:dyDescent="0.25">
      <c r="H137">
        <v>601</v>
      </c>
    </row>
    <row r="138" spans="1:27" x14ac:dyDescent="0.25">
      <c r="A138">
        <v>66</v>
      </c>
      <c r="B138">
        <v>170</v>
      </c>
      <c r="C138" t="s">
        <v>294</v>
      </c>
      <c r="D138" t="s">
        <v>295</v>
      </c>
      <c r="E138" t="s">
        <v>296</v>
      </c>
      <c r="F138" t="s">
        <v>297</v>
      </c>
      <c r="G138" t="str">
        <f>"201511033092"</f>
        <v>201511033092</v>
      </c>
      <c r="H138">
        <v>814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1402</v>
      </c>
    </row>
    <row r="139" spans="1:27" x14ac:dyDescent="0.25">
      <c r="H139">
        <v>601</v>
      </c>
    </row>
    <row r="140" spans="1:27" x14ac:dyDescent="0.25">
      <c r="A140">
        <v>67</v>
      </c>
      <c r="B140">
        <v>214</v>
      </c>
      <c r="C140" t="s">
        <v>298</v>
      </c>
      <c r="D140" t="s">
        <v>18</v>
      </c>
      <c r="E140" t="s">
        <v>39</v>
      </c>
      <c r="F140" t="s">
        <v>299</v>
      </c>
      <c r="G140" t="str">
        <f>"201402012544"</f>
        <v>201402012544</v>
      </c>
      <c r="H140" t="s">
        <v>300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 t="s">
        <v>301</v>
      </c>
    </row>
    <row r="141" spans="1:27" x14ac:dyDescent="0.25">
      <c r="H141">
        <v>601</v>
      </c>
    </row>
    <row r="142" spans="1:27" x14ac:dyDescent="0.25">
      <c r="A142">
        <v>68</v>
      </c>
      <c r="B142">
        <v>558</v>
      </c>
      <c r="C142" t="s">
        <v>302</v>
      </c>
      <c r="D142" t="s">
        <v>303</v>
      </c>
      <c r="E142" t="s">
        <v>152</v>
      </c>
      <c r="F142" t="s">
        <v>304</v>
      </c>
      <c r="G142" t="str">
        <f>"00228738"</f>
        <v>00228738</v>
      </c>
      <c r="H142">
        <v>781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1399</v>
      </c>
    </row>
    <row r="143" spans="1:27" x14ac:dyDescent="0.25">
      <c r="H143">
        <v>601</v>
      </c>
    </row>
    <row r="144" spans="1:27" x14ac:dyDescent="0.25">
      <c r="A144">
        <v>69</v>
      </c>
      <c r="B144">
        <v>583</v>
      </c>
      <c r="C144" t="s">
        <v>305</v>
      </c>
      <c r="D144" t="s">
        <v>306</v>
      </c>
      <c r="E144" t="s">
        <v>69</v>
      </c>
      <c r="F144" t="s">
        <v>307</v>
      </c>
      <c r="G144" t="str">
        <f>"00221497"</f>
        <v>00221497</v>
      </c>
      <c r="H144" t="s">
        <v>274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 t="s">
        <v>308</v>
      </c>
    </row>
    <row r="145" spans="1:27" x14ac:dyDescent="0.25">
      <c r="H145">
        <v>601</v>
      </c>
    </row>
    <row r="146" spans="1:27" x14ac:dyDescent="0.25">
      <c r="A146">
        <v>70</v>
      </c>
      <c r="B146">
        <v>63</v>
      </c>
      <c r="C146" t="s">
        <v>309</v>
      </c>
      <c r="D146" t="s">
        <v>310</v>
      </c>
      <c r="E146" t="s">
        <v>60</v>
      </c>
      <c r="F146" t="s">
        <v>311</v>
      </c>
      <c r="G146" t="str">
        <f>"201511018284"</f>
        <v>201511018284</v>
      </c>
      <c r="H146" t="s">
        <v>312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 t="s">
        <v>313</v>
      </c>
    </row>
    <row r="147" spans="1:27" x14ac:dyDescent="0.25">
      <c r="H147">
        <v>601</v>
      </c>
    </row>
    <row r="148" spans="1:27" x14ac:dyDescent="0.25">
      <c r="A148">
        <v>71</v>
      </c>
      <c r="B148">
        <v>332</v>
      </c>
      <c r="C148" t="s">
        <v>314</v>
      </c>
      <c r="D148" t="s">
        <v>59</v>
      </c>
      <c r="E148" t="s">
        <v>115</v>
      </c>
      <c r="F148" t="s">
        <v>315</v>
      </c>
      <c r="G148" t="str">
        <f>"201510004631"</f>
        <v>201510004631</v>
      </c>
      <c r="H148" t="s">
        <v>316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 t="s">
        <v>317</v>
      </c>
    </row>
    <row r="149" spans="1:27" x14ac:dyDescent="0.25">
      <c r="H149">
        <v>601</v>
      </c>
    </row>
    <row r="150" spans="1:27" x14ac:dyDescent="0.25">
      <c r="A150">
        <v>72</v>
      </c>
      <c r="B150">
        <v>758</v>
      </c>
      <c r="C150" t="s">
        <v>318</v>
      </c>
      <c r="D150" t="s">
        <v>18</v>
      </c>
      <c r="E150" t="s">
        <v>60</v>
      </c>
      <c r="F150" t="s">
        <v>319</v>
      </c>
      <c r="G150" t="str">
        <f>"201511033071"</f>
        <v>201511033071</v>
      </c>
      <c r="H150">
        <v>924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67</v>
      </c>
      <c r="W150">
        <v>469</v>
      </c>
      <c r="X150">
        <v>0</v>
      </c>
      <c r="Z150">
        <v>0</v>
      </c>
      <c r="AA150">
        <v>1393</v>
      </c>
    </row>
    <row r="151" spans="1:27" x14ac:dyDescent="0.25">
      <c r="H151">
        <v>601</v>
      </c>
    </row>
    <row r="152" spans="1:27" x14ac:dyDescent="0.25">
      <c r="A152">
        <v>73</v>
      </c>
      <c r="B152">
        <v>9</v>
      </c>
      <c r="C152" t="s">
        <v>320</v>
      </c>
      <c r="D152" t="s">
        <v>321</v>
      </c>
      <c r="E152" t="s">
        <v>322</v>
      </c>
      <c r="F152" t="s">
        <v>323</v>
      </c>
      <c r="G152" t="str">
        <f>"200807000048"</f>
        <v>200807000048</v>
      </c>
      <c r="H152" t="s">
        <v>324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 t="s">
        <v>325</v>
      </c>
    </row>
    <row r="153" spans="1:27" x14ac:dyDescent="0.25">
      <c r="H153">
        <v>601</v>
      </c>
    </row>
    <row r="154" spans="1:27" x14ac:dyDescent="0.25">
      <c r="A154">
        <v>74</v>
      </c>
      <c r="B154">
        <v>23</v>
      </c>
      <c r="C154" t="s">
        <v>326</v>
      </c>
      <c r="D154" t="s">
        <v>327</v>
      </c>
      <c r="E154" t="s">
        <v>101</v>
      </c>
      <c r="F154" t="s">
        <v>328</v>
      </c>
      <c r="G154" t="str">
        <f>"201510002161"</f>
        <v>201510002161</v>
      </c>
      <c r="H154" t="s">
        <v>324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 t="s">
        <v>325</v>
      </c>
    </row>
    <row r="155" spans="1:27" x14ac:dyDescent="0.25">
      <c r="H155">
        <v>601</v>
      </c>
    </row>
    <row r="156" spans="1:27" x14ac:dyDescent="0.25">
      <c r="A156">
        <v>75</v>
      </c>
      <c r="B156">
        <v>219</v>
      </c>
      <c r="C156" t="s">
        <v>329</v>
      </c>
      <c r="D156" t="s">
        <v>165</v>
      </c>
      <c r="E156" t="s">
        <v>39</v>
      </c>
      <c r="F156" t="s">
        <v>330</v>
      </c>
      <c r="G156" t="str">
        <f>"00228581"</f>
        <v>00228581</v>
      </c>
      <c r="H156">
        <v>803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1391</v>
      </c>
    </row>
    <row r="157" spans="1:27" x14ac:dyDescent="0.25">
      <c r="H157">
        <v>601</v>
      </c>
    </row>
    <row r="158" spans="1:27" x14ac:dyDescent="0.25">
      <c r="A158">
        <v>76</v>
      </c>
      <c r="B158">
        <v>720</v>
      </c>
      <c r="C158" t="s">
        <v>331</v>
      </c>
      <c r="D158" t="s">
        <v>332</v>
      </c>
      <c r="E158" t="s">
        <v>115</v>
      </c>
      <c r="F158" t="s">
        <v>333</v>
      </c>
      <c r="G158" t="str">
        <f>"201104000091"</f>
        <v>201104000091</v>
      </c>
      <c r="H158">
        <v>803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1391</v>
      </c>
    </row>
    <row r="159" spans="1:27" x14ac:dyDescent="0.25">
      <c r="H159">
        <v>601</v>
      </c>
    </row>
    <row r="160" spans="1:27" x14ac:dyDescent="0.25">
      <c r="A160">
        <v>77</v>
      </c>
      <c r="B160">
        <v>347</v>
      </c>
      <c r="C160" t="s">
        <v>334</v>
      </c>
      <c r="D160" t="s">
        <v>310</v>
      </c>
      <c r="E160" t="s">
        <v>15</v>
      </c>
      <c r="F160" t="s">
        <v>335</v>
      </c>
      <c r="G160" t="str">
        <f>"201511031945"</f>
        <v>201511031945</v>
      </c>
      <c r="H160">
        <v>792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81</v>
      </c>
      <c r="W160">
        <v>567</v>
      </c>
      <c r="X160">
        <v>0</v>
      </c>
      <c r="Z160">
        <v>0</v>
      </c>
      <c r="AA160">
        <v>1389</v>
      </c>
    </row>
    <row r="161" spans="1:27" x14ac:dyDescent="0.25">
      <c r="H161">
        <v>601</v>
      </c>
    </row>
    <row r="162" spans="1:27" x14ac:dyDescent="0.25">
      <c r="A162">
        <v>78</v>
      </c>
      <c r="B162">
        <v>518</v>
      </c>
      <c r="C162" t="s">
        <v>336</v>
      </c>
      <c r="D162" t="s">
        <v>337</v>
      </c>
      <c r="E162" t="s">
        <v>161</v>
      </c>
      <c r="F162" t="s">
        <v>338</v>
      </c>
      <c r="G162" t="str">
        <f>"201511032424"</f>
        <v>201511032424</v>
      </c>
      <c r="H162">
        <v>770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1388</v>
      </c>
    </row>
    <row r="163" spans="1:27" x14ac:dyDescent="0.25">
      <c r="H163">
        <v>601</v>
      </c>
    </row>
    <row r="164" spans="1:27" x14ac:dyDescent="0.25">
      <c r="A164">
        <v>79</v>
      </c>
      <c r="B164">
        <v>396</v>
      </c>
      <c r="C164" t="s">
        <v>339</v>
      </c>
      <c r="D164" t="s">
        <v>340</v>
      </c>
      <c r="E164" t="s">
        <v>306</v>
      </c>
      <c r="F164" t="s">
        <v>341</v>
      </c>
      <c r="G164" t="str">
        <f>"201511016532"</f>
        <v>201511016532</v>
      </c>
      <c r="H164" t="s">
        <v>218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 t="s">
        <v>342</v>
      </c>
    </row>
    <row r="165" spans="1:27" x14ac:dyDescent="0.25">
      <c r="H165">
        <v>601</v>
      </c>
    </row>
    <row r="166" spans="1:27" x14ac:dyDescent="0.25">
      <c r="A166">
        <v>80</v>
      </c>
      <c r="B166">
        <v>40</v>
      </c>
      <c r="C166" t="s">
        <v>343</v>
      </c>
      <c r="D166" t="s">
        <v>134</v>
      </c>
      <c r="E166" t="s">
        <v>344</v>
      </c>
      <c r="F166" t="s">
        <v>345</v>
      </c>
      <c r="G166" t="str">
        <f>"00223182"</f>
        <v>00223182</v>
      </c>
      <c r="H166" t="s">
        <v>346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74</v>
      </c>
      <c r="W166">
        <v>518</v>
      </c>
      <c r="X166">
        <v>0</v>
      </c>
      <c r="Z166">
        <v>0</v>
      </c>
      <c r="AA166" t="s">
        <v>347</v>
      </c>
    </row>
    <row r="167" spans="1:27" x14ac:dyDescent="0.25">
      <c r="H167">
        <v>601</v>
      </c>
    </row>
    <row r="168" spans="1:27" x14ac:dyDescent="0.25">
      <c r="A168">
        <v>81</v>
      </c>
      <c r="B168">
        <v>311</v>
      </c>
      <c r="C168" t="s">
        <v>348</v>
      </c>
      <c r="D168" t="s">
        <v>114</v>
      </c>
      <c r="E168" t="s">
        <v>244</v>
      </c>
      <c r="F168" t="s">
        <v>349</v>
      </c>
      <c r="G168" t="str">
        <f>"201511009586"</f>
        <v>201511009586</v>
      </c>
      <c r="H168" t="s">
        <v>253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78</v>
      </c>
      <c r="W168">
        <v>546</v>
      </c>
      <c r="X168">
        <v>0</v>
      </c>
      <c r="Z168">
        <v>0</v>
      </c>
      <c r="AA168" t="s">
        <v>350</v>
      </c>
    </row>
    <row r="169" spans="1:27" x14ac:dyDescent="0.25">
      <c r="H169">
        <v>601</v>
      </c>
    </row>
    <row r="170" spans="1:27" x14ac:dyDescent="0.25">
      <c r="A170">
        <v>82</v>
      </c>
      <c r="B170">
        <v>502</v>
      </c>
      <c r="C170" t="s">
        <v>351</v>
      </c>
      <c r="D170" t="s">
        <v>23</v>
      </c>
      <c r="E170" t="s">
        <v>39</v>
      </c>
      <c r="F170" t="s">
        <v>352</v>
      </c>
      <c r="G170" t="str">
        <f>"201511019020"</f>
        <v>201511019020</v>
      </c>
      <c r="H170" t="s">
        <v>353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 t="s">
        <v>354</v>
      </c>
    </row>
    <row r="171" spans="1:27" x14ac:dyDescent="0.25">
      <c r="H171">
        <v>601</v>
      </c>
    </row>
    <row r="172" spans="1:27" x14ac:dyDescent="0.25">
      <c r="A172">
        <v>83</v>
      </c>
      <c r="B172">
        <v>387</v>
      </c>
      <c r="C172" t="s">
        <v>355</v>
      </c>
      <c r="D172" t="s">
        <v>22</v>
      </c>
      <c r="E172" t="s">
        <v>39</v>
      </c>
      <c r="F172" t="s">
        <v>356</v>
      </c>
      <c r="G172" t="str">
        <f>"200906000674"</f>
        <v>200906000674</v>
      </c>
      <c r="H172" t="s">
        <v>357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 t="s">
        <v>358</v>
      </c>
    </row>
    <row r="173" spans="1:27" x14ac:dyDescent="0.25">
      <c r="H173">
        <v>601</v>
      </c>
    </row>
    <row r="174" spans="1:27" x14ac:dyDescent="0.25">
      <c r="A174">
        <v>84</v>
      </c>
      <c r="B174">
        <v>418</v>
      </c>
      <c r="C174" t="s">
        <v>359</v>
      </c>
      <c r="D174" t="s">
        <v>69</v>
      </c>
      <c r="E174" t="s">
        <v>23</v>
      </c>
      <c r="F174" t="s">
        <v>360</v>
      </c>
      <c r="G174" t="str">
        <f>"201511018311"</f>
        <v>201511018311</v>
      </c>
      <c r="H174" t="s">
        <v>361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82</v>
      </c>
      <c r="W174">
        <v>574</v>
      </c>
      <c r="X174">
        <v>0</v>
      </c>
      <c r="Z174">
        <v>0</v>
      </c>
      <c r="AA174" t="s">
        <v>362</v>
      </c>
    </row>
    <row r="175" spans="1:27" x14ac:dyDescent="0.25">
      <c r="H175">
        <v>601</v>
      </c>
    </row>
    <row r="176" spans="1:27" x14ac:dyDescent="0.25">
      <c r="A176">
        <v>85</v>
      </c>
      <c r="B176">
        <v>123</v>
      </c>
      <c r="C176" t="s">
        <v>363</v>
      </c>
      <c r="D176" t="s">
        <v>364</v>
      </c>
      <c r="E176" t="s">
        <v>306</v>
      </c>
      <c r="F176" t="s">
        <v>365</v>
      </c>
      <c r="G176" t="str">
        <f>"201511016307"</f>
        <v>201511016307</v>
      </c>
      <c r="H176">
        <v>792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1380</v>
      </c>
    </row>
    <row r="177" spans="1:27" x14ac:dyDescent="0.25">
      <c r="H177">
        <v>601</v>
      </c>
    </row>
    <row r="178" spans="1:27" x14ac:dyDescent="0.25">
      <c r="A178">
        <v>86</v>
      </c>
      <c r="B178">
        <v>462</v>
      </c>
      <c r="C178" t="s">
        <v>366</v>
      </c>
      <c r="D178" t="s">
        <v>367</v>
      </c>
      <c r="E178" t="s">
        <v>368</v>
      </c>
      <c r="F178" t="s">
        <v>369</v>
      </c>
      <c r="G178" t="str">
        <f>"201401002455"</f>
        <v>201401002455</v>
      </c>
      <c r="H178">
        <v>792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1380</v>
      </c>
    </row>
    <row r="179" spans="1:27" x14ac:dyDescent="0.25">
      <c r="H179">
        <v>601</v>
      </c>
    </row>
    <row r="180" spans="1:27" x14ac:dyDescent="0.25">
      <c r="A180">
        <v>87</v>
      </c>
      <c r="B180">
        <v>17</v>
      </c>
      <c r="C180" t="s">
        <v>370</v>
      </c>
      <c r="D180" t="s">
        <v>371</v>
      </c>
      <c r="E180" t="s">
        <v>188</v>
      </c>
      <c r="F180" t="s">
        <v>372</v>
      </c>
      <c r="G180" t="str">
        <f>"201512001787"</f>
        <v>201512001787</v>
      </c>
      <c r="H180" t="s">
        <v>373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 t="s">
        <v>374</v>
      </c>
    </row>
    <row r="181" spans="1:27" x14ac:dyDescent="0.25">
      <c r="H181">
        <v>601</v>
      </c>
    </row>
    <row r="182" spans="1:27" x14ac:dyDescent="0.25">
      <c r="A182">
        <v>88</v>
      </c>
      <c r="B182">
        <v>392</v>
      </c>
      <c r="C182" t="s">
        <v>375</v>
      </c>
      <c r="D182" t="s">
        <v>376</v>
      </c>
      <c r="E182" t="s">
        <v>15</v>
      </c>
      <c r="F182" t="s">
        <v>377</v>
      </c>
      <c r="G182" t="str">
        <f>"201511035480"</f>
        <v>201511035480</v>
      </c>
      <c r="H182" t="s">
        <v>378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75</v>
      </c>
      <c r="W182">
        <v>525</v>
      </c>
      <c r="X182">
        <v>0</v>
      </c>
      <c r="Z182">
        <v>0</v>
      </c>
      <c r="AA182" t="s">
        <v>379</v>
      </c>
    </row>
    <row r="183" spans="1:27" x14ac:dyDescent="0.25">
      <c r="H183">
        <v>601</v>
      </c>
    </row>
    <row r="184" spans="1:27" x14ac:dyDescent="0.25">
      <c r="A184">
        <v>89</v>
      </c>
      <c r="B184">
        <v>578</v>
      </c>
      <c r="C184" t="s">
        <v>380</v>
      </c>
      <c r="D184" t="s">
        <v>59</v>
      </c>
      <c r="E184" t="s">
        <v>29</v>
      </c>
      <c r="F184" t="s">
        <v>381</v>
      </c>
      <c r="G184" t="str">
        <f>"201406007827"</f>
        <v>201406007827</v>
      </c>
      <c r="H184" t="s">
        <v>382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50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73</v>
      </c>
      <c r="W184">
        <v>511</v>
      </c>
      <c r="X184">
        <v>0</v>
      </c>
      <c r="Z184">
        <v>0</v>
      </c>
      <c r="AA184" t="s">
        <v>383</v>
      </c>
    </row>
    <row r="185" spans="1:27" x14ac:dyDescent="0.25">
      <c r="H185">
        <v>601</v>
      </c>
    </row>
    <row r="186" spans="1:27" x14ac:dyDescent="0.25">
      <c r="A186">
        <v>90</v>
      </c>
      <c r="B186">
        <v>182</v>
      </c>
      <c r="C186" t="s">
        <v>384</v>
      </c>
      <c r="D186" t="s">
        <v>29</v>
      </c>
      <c r="E186" t="s">
        <v>15</v>
      </c>
      <c r="F186" t="s">
        <v>385</v>
      </c>
      <c r="G186" t="str">
        <f>"00016702"</f>
        <v>00016702</v>
      </c>
      <c r="H186" t="s">
        <v>378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79</v>
      </c>
      <c r="W186">
        <v>553</v>
      </c>
      <c r="X186">
        <v>0</v>
      </c>
      <c r="Z186">
        <v>0</v>
      </c>
      <c r="AA186" t="s">
        <v>386</v>
      </c>
    </row>
    <row r="187" spans="1:27" x14ac:dyDescent="0.25">
      <c r="H187">
        <v>601</v>
      </c>
    </row>
    <row r="188" spans="1:27" x14ac:dyDescent="0.25">
      <c r="A188">
        <v>91</v>
      </c>
      <c r="B188">
        <v>638</v>
      </c>
      <c r="C188" t="s">
        <v>387</v>
      </c>
      <c r="D188" t="s">
        <v>193</v>
      </c>
      <c r="E188" t="s">
        <v>39</v>
      </c>
      <c r="F188" t="s">
        <v>388</v>
      </c>
      <c r="G188" t="str">
        <f>"201511017265"</f>
        <v>201511017265</v>
      </c>
      <c r="H188" t="s">
        <v>389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 t="s">
        <v>390</v>
      </c>
    </row>
    <row r="189" spans="1:27" x14ac:dyDescent="0.25">
      <c r="H189">
        <v>601</v>
      </c>
    </row>
    <row r="190" spans="1:27" x14ac:dyDescent="0.25">
      <c r="A190">
        <v>92</v>
      </c>
      <c r="B190">
        <v>285</v>
      </c>
      <c r="C190" t="s">
        <v>391</v>
      </c>
      <c r="D190" t="s">
        <v>22</v>
      </c>
      <c r="E190" t="s">
        <v>392</v>
      </c>
      <c r="F190" t="s">
        <v>393</v>
      </c>
      <c r="G190" t="str">
        <f>"201511036479"</f>
        <v>201511036479</v>
      </c>
      <c r="H190">
        <v>803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71</v>
      </c>
      <c r="W190">
        <v>497</v>
      </c>
      <c r="X190">
        <v>0</v>
      </c>
      <c r="Z190">
        <v>0</v>
      </c>
      <c r="AA190">
        <v>1370</v>
      </c>
    </row>
    <row r="191" spans="1:27" x14ac:dyDescent="0.25">
      <c r="H191">
        <v>601</v>
      </c>
    </row>
    <row r="192" spans="1:27" x14ac:dyDescent="0.25">
      <c r="A192">
        <v>93</v>
      </c>
      <c r="B192">
        <v>216</v>
      </c>
      <c r="C192" t="s">
        <v>394</v>
      </c>
      <c r="D192" t="s">
        <v>395</v>
      </c>
      <c r="E192" t="s">
        <v>296</v>
      </c>
      <c r="F192" t="s">
        <v>396</v>
      </c>
      <c r="G192" t="str">
        <f>"201511030082"</f>
        <v>201511030082</v>
      </c>
      <c r="H192" t="s">
        <v>218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77</v>
      </c>
      <c r="W192">
        <v>539</v>
      </c>
      <c r="X192">
        <v>0</v>
      </c>
      <c r="Z192">
        <v>0</v>
      </c>
      <c r="AA192" t="s">
        <v>397</v>
      </c>
    </row>
    <row r="193" spans="1:27" x14ac:dyDescent="0.25">
      <c r="H193">
        <v>601</v>
      </c>
    </row>
    <row r="194" spans="1:27" x14ac:dyDescent="0.25">
      <c r="A194">
        <v>94</v>
      </c>
      <c r="B194">
        <v>467</v>
      </c>
      <c r="C194" t="s">
        <v>398</v>
      </c>
      <c r="D194" t="s">
        <v>399</v>
      </c>
      <c r="E194" t="s">
        <v>101</v>
      </c>
      <c r="F194" t="s">
        <v>400</v>
      </c>
      <c r="G194" t="str">
        <f>"201511028163"</f>
        <v>201511028163</v>
      </c>
      <c r="H194" t="s">
        <v>357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77</v>
      </c>
      <c r="W194">
        <v>539</v>
      </c>
      <c r="X194">
        <v>0</v>
      </c>
      <c r="Z194">
        <v>0</v>
      </c>
      <c r="AA194" t="s">
        <v>401</v>
      </c>
    </row>
    <row r="195" spans="1:27" x14ac:dyDescent="0.25">
      <c r="H195">
        <v>601</v>
      </c>
    </row>
    <row r="196" spans="1:27" x14ac:dyDescent="0.25">
      <c r="A196">
        <v>95</v>
      </c>
      <c r="B196">
        <v>722</v>
      </c>
      <c r="C196" t="s">
        <v>402</v>
      </c>
      <c r="D196" t="s">
        <v>100</v>
      </c>
      <c r="E196" t="s">
        <v>403</v>
      </c>
      <c r="F196" t="s">
        <v>404</v>
      </c>
      <c r="G196" t="str">
        <f>"201511043450"</f>
        <v>201511043450</v>
      </c>
      <c r="H196">
        <v>770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1358</v>
      </c>
    </row>
    <row r="197" spans="1:27" x14ac:dyDescent="0.25">
      <c r="H197">
        <v>601</v>
      </c>
    </row>
    <row r="198" spans="1:27" x14ac:dyDescent="0.25">
      <c r="A198">
        <v>96</v>
      </c>
      <c r="B198">
        <v>324</v>
      </c>
      <c r="C198" t="s">
        <v>405</v>
      </c>
      <c r="D198" t="s">
        <v>15</v>
      </c>
      <c r="E198" t="s">
        <v>29</v>
      </c>
      <c r="F198" t="s">
        <v>406</v>
      </c>
      <c r="G198" t="str">
        <f>"201510002624"</f>
        <v>201510002624</v>
      </c>
      <c r="H198" t="s">
        <v>253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74</v>
      </c>
      <c r="W198">
        <v>518</v>
      </c>
      <c r="X198">
        <v>0</v>
      </c>
      <c r="Z198">
        <v>0</v>
      </c>
      <c r="AA198" t="s">
        <v>407</v>
      </c>
    </row>
    <row r="199" spans="1:27" x14ac:dyDescent="0.25">
      <c r="H199">
        <v>601</v>
      </c>
    </row>
    <row r="200" spans="1:27" x14ac:dyDescent="0.25">
      <c r="A200">
        <v>97</v>
      </c>
      <c r="B200">
        <v>555</v>
      </c>
      <c r="C200" t="s">
        <v>408</v>
      </c>
      <c r="D200" t="s">
        <v>139</v>
      </c>
      <c r="E200" t="s">
        <v>29</v>
      </c>
      <c r="F200" t="s">
        <v>409</v>
      </c>
      <c r="G200" t="str">
        <f>"201511040365"</f>
        <v>201511040365</v>
      </c>
      <c r="H200" t="s">
        <v>410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50</v>
      </c>
      <c r="R200">
        <v>0</v>
      </c>
      <c r="S200">
        <v>0</v>
      </c>
      <c r="T200">
        <v>0</v>
      </c>
      <c r="U200">
        <v>0</v>
      </c>
      <c r="V200">
        <v>66</v>
      </c>
      <c r="W200">
        <v>462</v>
      </c>
      <c r="X200">
        <v>0</v>
      </c>
      <c r="Z200">
        <v>0</v>
      </c>
      <c r="AA200" t="s">
        <v>411</v>
      </c>
    </row>
    <row r="201" spans="1:27" x14ac:dyDescent="0.25">
      <c r="H201">
        <v>601</v>
      </c>
    </row>
    <row r="202" spans="1:27" x14ac:dyDescent="0.25">
      <c r="A202">
        <v>98</v>
      </c>
      <c r="B202">
        <v>272</v>
      </c>
      <c r="C202" t="s">
        <v>412</v>
      </c>
      <c r="D202" t="s">
        <v>69</v>
      </c>
      <c r="E202" t="s">
        <v>60</v>
      </c>
      <c r="F202" t="s">
        <v>413</v>
      </c>
      <c r="G202" t="str">
        <f>"201401002577"</f>
        <v>201401002577</v>
      </c>
      <c r="H202" t="s">
        <v>414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 t="s">
        <v>415</v>
      </c>
    </row>
    <row r="203" spans="1:27" x14ac:dyDescent="0.25">
      <c r="H203">
        <v>601</v>
      </c>
    </row>
    <row r="204" spans="1:27" x14ac:dyDescent="0.25">
      <c r="A204">
        <v>99</v>
      </c>
      <c r="B204">
        <v>22</v>
      </c>
      <c r="C204" t="s">
        <v>416</v>
      </c>
      <c r="D204" t="s">
        <v>367</v>
      </c>
      <c r="E204" t="s">
        <v>417</v>
      </c>
      <c r="F204" t="s">
        <v>418</v>
      </c>
      <c r="G204" t="str">
        <f>"00227876"</f>
        <v>00227876</v>
      </c>
      <c r="H204" t="s">
        <v>419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 t="s">
        <v>420</v>
      </c>
    </row>
    <row r="205" spans="1:27" x14ac:dyDescent="0.25">
      <c r="H205">
        <v>601</v>
      </c>
    </row>
    <row r="206" spans="1:27" x14ac:dyDescent="0.25">
      <c r="A206">
        <v>100</v>
      </c>
      <c r="B206">
        <v>406</v>
      </c>
      <c r="C206" t="s">
        <v>421</v>
      </c>
      <c r="D206" t="s">
        <v>422</v>
      </c>
      <c r="E206" t="s">
        <v>60</v>
      </c>
      <c r="F206" t="s">
        <v>423</v>
      </c>
      <c r="G206" t="str">
        <f>"201502002484"</f>
        <v>201502002484</v>
      </c>
      <c r="H206">
        <v>759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1347</v>
      </c>
    </row>
    <row r="207" spans="1:27" x14ac:dyDescent="0.25">
      <c r="H207">
        <v>601</v>
      </c>
    </row>
    <row r="208" spans="1:27" x14ac:dyDescent="0.25">
      <c r="A208">
        <v>101</v>
      </c>
      <c r="B208">
        <v>230</v>
      </c>
      <c r="C208" t="s">
        <v>167</v>
      </c>
      <c r="D208" t="s">
        <v>114</v>
      </c>
      <c r="E208" t="s">
        <v>69</v>
      </c>
      <c r="F208" t="s">
        <v>424</v>
      </c>
      <c r="G208" t="str">
        <f>"201511022247"</f>
        <v>201511022247</v>
      </c>
      <c r="H208" t="s">
        <v>253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77</v>
      </c>
      <c r="W208">
        <v>539</v>
      </c>
      <c r="X208">
        <v>0</v>
      </c>
      <c r="Z208">
        <v>0</v>
      </c>
      <c r="AA208" t="s">
        <v>425</v>
      </c>
    </row>
    <row r="209" spans="1:27" x14ac:dyDescent="0.25">
      <c r="H209">
        <v>601</v>
      </c>
    </row>
    <row r="210" spans="1:27" x14ac:dyDescent="0.25">
      <c r="A210">
        <v>102</v>
      </c>
      <c r="B210">
        <v>204</v>
      </c>
      <c r="C210" t="s">
        <v>426</v>
      </c>
      <c r="D210" t="s">
        <v>427</v>
      </c>
      <c r="E210" t="s">
        <v>29</v>
      </c>
      <c r="F210" t="s">
        <v>428</v>
      </c>
      <c r="G210" t="str">
        <f>"201511030560"</f>
        <v>201511030560</v>
      </c>
      <c r="H210" t="s">
        <v>429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52</v>
      </c>
      <c r="W210">
        <v>364</v>
      </c>
      <c r="X210">
        <v>0</v>
      </c>
      <c r="Z210">
        <v>0</v>
      </c>
      <c r="AA210" t="s">
        <v>430</v>
      </c>
    </row>
    <row r="211" spans="1:27" x14ac:dyDescent="0.25">
      <c r="H211">
        <v>601</v>
      </c>
    </row>
    <row r="212" spans="1:27" x14ac:dyDescent="0.25">
      <c r="A212">
        <v>103</v>
      </c>
      <c r="B212">
        <v>377</v>
      </c>
      <c r="C212" t="s">
        <v>431</v>
      </c>
      <c r="D212" t="s">
        <v>22</v>
      </c>
      <c r="E212" t="s">
        <v>29</v>
      </c>
      <c r="F212" t="s">
        <v>432</v>
      </c>
      <c r="G212" t="str">
        <f>"201511029930"</f>
        <v>201511029930</v>
      </c>
      <c r="H212" t="s">
        <v>361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72</v>
      </c>
      <c r="W212">
        <v>504</v>
      </c>
      <c r="X212">
        <v>0</v>
      </c>
      <c r="Z212">
        <v>0</v>
      </c>
      <c r="AA212" t="s">
        <v>433</v>
      </c>
    </row>
    <row r="213" spans="1:27" x14ac:dyDescent="0.25">
      <c r="H213">
        <v>601</v>
      </c>
    </row>
    <row r="214" spans="1:27" x14ac:dyDescent="0.25">
      <c r="A214">
        <v>104</v>
      </c>
      <c r="B214">
        <v>334</v>
      </c>
      <c r="C214" t="s">
        <v>434</v>
      </c>
      <c r="D214" t="s">
        <v>435</v>
      </c>
      <c r="E214" t="s">
        <v>23</v>
      </c>
      <c r="F214" t="s">
        <v>436</v>
      </c>
      <c r="G214" t="str">
        <f>"201511042052"</f>
        <v>201511042052</v>
      </c>
      <c r="H214" t="s">
        <v>437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 t="s">
        <v>438</v>
      </c>
    </row>
    <row r="215" spans="1:27" x14ac:dyDescent="0.25">
      <c r="H215">
        <v>601</v>
      </c>
    </row>
    <row r="216" spans="1:27" x14ac:dyDescent="0.25">
      <c r="A216">
        <v>105</v>
      </c>
      <c r="B216">
        <v>13</v>
      </c>
      <c r="C216" t="s">
        <v>439</v>
      </c>
      <c r="D216" t="s">
        <v>100</v>
      </c>
      <c r="E216" t="s">
        <v>84</v>
      </c>
      <c r="F216" t="s">
        <v>440</v>
      </c>
      <c r="G216" t="str">
        <f>"00023062"</f>
        <v>00023062</v>
      </c>
      <c r="H216" t="s">
        <v>441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65</v>
      </c>
      <c r="W216">
        <v>455</v>
      </c>
      <c r="X216">
        <v>0</v>
      </c>
      <c r="Z216">
        <v>0</v>
      </c>
      <c r="AA216" t="s">
        <v>442</v>
      </c>
    </row>
    <row r="217" spans="1:27" x14ac:dyDescent="0.25">
      <c r="H217">
        <v>601</v>
      </c>
    </row>
    <row r="218" spans="1:27" x14ac:dyDescent="0.25">
      <c r="A218">
        <v>106</v>
      </c>
      <c r="B218">
        <v>401</v>
      </c>
      <c r="C218" t="s">
        <v>443</v>
      </c>
      <c r="D218" t="s">
        <v>444</v>
      </c>
      <c r="E218" t="s">
        <v>445</v>
      </c>
      <c r="F218" t="s">
        <v>446</v>
      </c>
      <c r="G218" t="str">
        <f>"201408000173"</f>
        <v>201408000173</v>
      </c>
      <c r="H218">
        <v>825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73</v>
      </c>
      <c r="W218">
        <v>511</v>
      </c>
      <c r="X218">
        <v>0</v>
      </c>
      <c r="Z218">
        <v>0</v>
      </c>
      <c r="AA218">
        <v>1336</v>
      </c>
    </row>
    <row r="219" spans="1:27" x14ac:dyDescent="0.25">
      <c r="H219">
        <v>601</v>
      </c>
    </row>
    <row r="220" spans="1:27" x14ac:dyDescent="0.25">
      <c r="A220">
        <v>107</v>
      </c>
      <c r="B220">
        <v>560</v>
      </c>
      <c r="C220" t="s">
        <v>447</v>
      </c>
      <c r="D220" t="s">
        <v>23</v>
      </c>
      <c r="E220" t="s">
        <v>448</v>
      </c>
      <c r="F220" t="s">
        <v>449</v>
      </c>
      <c r="G220" t="str">
        <f>"00030703"</f>
        <v>00030703</v>
      </c>
      <c r="H220">
        <v>748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1336</v>
      </c>
    </row>
    <row r="221" spans="1:27" x14ac:dyDescent="0.25">
      <c r="H221">
        <v>601</v>
      </c>
    </row>
    <row r="222" spans="1:27" x14ac:dyDescent="0.25">
      <c r="A222">
        <v>108</v>
      </c>
      <c r="B222">
        <v>648</v>
      </c>
      <c r="C222" t="s">
        <v>450</v>
      </c>
      <c r="D222" t="s">
        <v>451</v>
      </c>
      <c r="E222" t="s">
        <v>452</v>
      </c>
      <c r="F222" t="s">
        <v>453</v>
      </c>
      <c r="G222" t="str">
        <f>"00016384"</f>
        <v>00016384</v>
      </c>
      <c r="H222" t="s">
        <v>91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78</v>
      </c>
      <c r="W222">
        <v>546</v>
      </c>
      <c r="X222">
        <v>0</v>
      </c>
      <c r="Z222">
        <v>0</v>
      </c>
      <c r="AA222" t="s">
        <v>454</v>
      </c>
    </row>
    <row r="223" spans="1:27" x14ac:dyDescent="0.25">
      <c r="H223">
        <v>601</v>
      </c>
    </row>
    <row r="224" spans="1:27" x14ac:dyDescent="0.25">
      <c r="A224">
        <v>109</v>
      </c>
      <c r="B224">
        <v>657</v>
      </c>
      <c r="C224" t="s">
        <v>455</v>
      </c>
      <c r="D224" t="s">
        <v>201</v>
      </c>
      <c r="E224" t="s">
        <v>69</v>
      </c>
      <c r="F224" t="s">
        <v>456</v>
      </c>
      <c r="G224" t="str">
        <f>"201511037423"</f>
        <v>201511037423</v>
      </c>
      <c r="H224" t="s">
        <v>457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53</v>
      </c>
      <c r="W224">
        <v>371</v>
      </c>
      <c r="X224">
        <v>0</v>
      </c>
      <c r="Z224">
        <v>0</v>
      </c>
      <c r="AA224" t="s">
        <v>458</v>
      </c>
    </row>
    <row r="225" spans="1:27" x14ac:dyDescent="0.25">
      <c r="H225">
        <v>601</v>
      </c>
    </row>
    <row r="226" spans="1:27" x14ac:dyDescent="0.25">
      <c r="A226">
        <v>110</v>
      </c>
      <c r="B226">
        <v>542</v>
      </c>
      <c r="C226" t="s">
        <v>459</v>
      </c>
      <c r="D226" t="s">
        <v>22</v>
      </c>
      <c r="E226" t="s">
        <v>161</v>
      </c>
      <c r="F226" t="s">
        <v>460</v>
      </c>
      <c r="G226" t="str">
        <f>"201511040330"</f>
        <v>201511040330</v>
      </c>
      <c r="H226" t="s">
        <v>461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48</v>
      </c>
      <c r="W226">
        <v>336</v>
      </c>
      <c r="X226">
        <v>0</v>
      </c>
      <c r="Z226">
        <v>0</v>
      </c>
      <c r="AA226" t="s">
        <v>462</v>
      </c>
    </row>
    <row r="227" spans="1:27" x14ac:dyDescent="0.25">
      <c r="H227">
        <v>601</v>
      </c>
    </row>
    <row r="228" spans="1:27" x14ac:dyDescent="0.25">
      <c r="A228">
        <v>111</v>
      </c>
      <c r="B228">
        <v>780</v>
      </c>
      <c r="C228" t="s">
        <v>463</v>
      </c>
      <c r="D228" t="s">
        <v>193</v>
      </c>
      <c r="E228" t="s">
        <v>417</v>
      </c>
      <c r="F228" t="s">
        <v>464</v>
      </c>
      <c r="G228" t="str">
        <f>"201511025742"</f>
        <v>201511025742</v>
      </c>
      <c r="H228" t="s">
        <v>465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56</v>
      </c>
      <c r="W228">
        <v>392</v>
      </c>
      <c r="X228">
        <v>0</v>
      </c>
      <c r="Z228">
        <v>0</v>
      </c>
      <c r="AA228" t="s">
        <v>466</v>
      </c>
    </row>
    <row r="229" spans="1:27" x14ac:dyDescent="0.25">
      <c r="H229">
        <v>601</v>
      </c>
    </row>
    <row r="230" spans="1:27" x14ac:dyDescent="0.25">
      <c r="A230">
        <v>112</v>
      </c>
      <c r="B230">
        <v>469</v>
      </c>
      <c r="C230" t="s">
        <v>467</v>
      </c>
      <c r="D230" t="s">
        <v>468</v>
      </c>
      <c r="E230" t="s">
        <v>469</v>
      </c>
      <c r="F230" t="s">
        <v>470</v>
      </c>
      <c r="G230" t="str">
        <f>"201402000728"</f>
        <v>201402000728</v>
      </c>
      <c r="H230" t="s">
        <v>268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0</v>
      </c>
      <c r="P230">
        <v>0</v>
      </c>
      <c r="Q230">
        <v>70</v>
      </c>
      <c r="R230">
        <v>0</v>
      </c>
      <c r="S230">
        <v>0</v>
      </c>
      <c r="T230">
        <v>0</v>
      </c>
      <c r="U230">
        <v>0</v>
      </c>
      <c r="V230">
        <v>47</v>
      </c>
      <c r="W230">
        <v>329</v>
      </c>
      <c r="X230">
        <v>0</v>
      </c>
      <c r="Z230">
        <v>0</v>
      </c>
      <c r="AA230" t="s">
        <v>471</v>
      </c>
    </row>
    <row r="231" spans="1:27" x14ac:dyDescent="0.25">
      <c r="H231">
        <v>601</v>
      </c>
    </row>
    <row r="232" spans="1:27" x14ac:dyDescent="0.25">
      <c r="A232">
        <v>113</v>
      </c>
      <c r="B232">
        <v>135</v>
      </c>
      <c r="C232" t="s">
        <v>472</v>
      </c>
      <c r="D232" t="s">
        <v>435</v>
      </c>
      <c r="E232" t="s">
        <v>29</v>
      </c>
      <c r="F232" t="s">
        <v>473</v>
      </c>
      <c r="G232" t="str">
        <f>"201511000016"</f>
        <v>201511000016</v>
      </c>
      <c r="H232" t="s">
        <v>474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80</v>
      </c>
      <c r="W232">
        <v>560</v>
      </c>
      <c r="X232">
        <v>0</v>
      </c>
      <c r="Z232">
        <v>0</v>
      </c>
      <c r="AA232" t="s">
        <v>475</v>
      </c>
    </row>
    <row r="233" spans="1:27" x14ac:dyDescent="0.25">
      <c r="H233">
        <v>601</v>
      </c>
    </row>
    <row r="234" spans="1:27" x14ac:dyDescent="0.25">
      <c r="A234">
        <v>114</v>
      </c>
      <c r="B234">
        <v>175</v>
      </c>
      <c r="C234" t="s">
        <v>476</v>
      </c>
      <c r="D234" t="s">
        <v>477</v>
      </c>
      <c r="E234" t="s">
        <v>15</v>
      </c>
      <c r="F234" t="s">
        <v>478</v>
      </c>
      <c r="G234" t="str">
        <f>"201511013718"</f>
        <v>201511013718</v>
      </c>
      <c r="H234" t="s">
        <v>461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52</v>
      </c>
      <c r="W234">
        <v>364</v>
      </c>
      <c r="X234">
        <v>0</v>
      </c>
      <c r="Z234">
        <v>0</v>
      </c>
      <c r="AA234" t="s">
        <v>479</v>
      </c>
    </row>
    <row r="235" spans="1:27" x14ac:dyDescent="0.25">
      <c r="H235">
        <v>601</v>
      </c>
    </row>
    <row r="236" spans="1:27" x14ac:dyDescent="0.25">
      <c r="A236">
        <v>115</v>
      </c>
      <c r="B236">
        <v>590</v>
      </c>
      <c r="C236" t="s">
        <v>480</v>
      </c>
      <c r="D236" t="s">
        <v>481</v>
      </c>
      <c r="E236" t="s">
        <v>482</v>
      </c>
      <c r="F236" t="s">
        <v>483</v>
      </c>
      <c r="G236" t="str">
        <f>"00002491"</f>
        <v>00002491</v>
      </c>
      <c r="H236" t="s">
        <v>484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44</v>
      </c>
      <c r="W236">
        <v>308</v>
      </c>
      <c r="X236">
        <v>0</v>
      </c>
      <c r="Z236">
        <v>0</v>
      </c>
      <c r="AA236" t="s">
        <v>485</v>
      </c>
    </row>
    <row r="237" spans="1:27" x14ac:dyDescent="0.25">
      <c r="H237">
        <v>601</v>
      </c>
    </row>
    <row r="238" spans="1:27" x14ac:dyDescent="0.25">
      <c r="A238">
        <v>116</v>
      </c>
      <c r="B238">
        <v>765</v>
      </c>
      <c r="C238" t="s">
        <v>486</v>
      </c>
      <c r="D238" t="s">
        <v>296</v>
      </c>
      <c r="E238" t="s">
        <v>487</v>
      </c>
      <c r="F238" t="s">
        <v>488</v>
      </c>
      <c r="G238" t="str">
        <f>"201511026871"</f>
        <v>201511026871</v>
      </c>
      <c r="H238" t="s">
        <v>489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78</v>
      </c>
      <c r="W238">
        <v>546</v>
      </c>
      <c r="X238">
        <v>0</v>
      </c>
      <c r="Z238">
        <v>0</v>
      </c>
      <c r="AA238" t="s">
        <v>490</v>
      </c>
    </row>
    <row r="239" spans="1:27" x14ac:dyDescent="0.25">
      <c r="H239">
        <v>601</v>
      </c>
    </row>
    <row r="240" spans="1:27" x14ac:dyDescent="0.25">
      <c r="A240">
        <v>117</v>
      </c>
      <c r="B240">
        <v>409</v>
      </c>
      <c r="C240" t="s">
        <v>491</v>
      </c>
      <c r="D240" t="s">
        <v>492</v>
      </c>
      <c r="E240" t="s">
        <v>79</v>
      </c>
      <c r="F240" t="s">
        <v>493</v>
      </c>
      <c r="G240" t="str">
        <f>"201511042611"</f>
        <v>201511042611</v>
      </c>
      <c r="H240">
        <v>737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1325</v>
      </c>
    </row>
    <row r="241" spans="1:27" x14ac:dyDescent="0.25">
      <c r="H241">
        <v>601</v>
      </c>
    </row>
    <row r="242" spans="1:27" x14ac:dyDescent="0.25">
      <c r="A242">
        <v>118</v>
      </c>
      <c r="B242">
        <v>381</v>
      </c>
      <c r="C242" t="s">
        <v>494</v>
      </c>
      <c r="D242" t="s">
        <v>193</v>
      </c>
      <c r="E242" t="s">
        <v>64</v>
      </c>
      <c r="F242" t="s">
        <v>495</v>
      </c>
      <c r="G242" t="str">
        <f>"201511031287"</f>
        <v>201511031287</v>
      </c>
      <c r="H242" t="s">
        <v>496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0</v>
      </c>
      <c r="Q242">
        <v>70</v>
      </c>
      <c r="R242">
        <v>0</v>
      </c>
      <c r="S242">
        <v>0</v>
      </c>
      <c r="T242">
        <v>0</v>
      </c>
      <c r="U242">
        <v>0</v>
      </c>
      <c r="V242">
        <v>52</v>
      </c>
      <c r="W242">
        <v>364</v>
      </c>
      <c r="X242">
        <v>0</v>
      </c>
      <c r="Z242">
        <v>0</v>
      </c>
      <c r="AA242" t="s">
        <v>497</v>
      </c>
    </row>
    <row r="243" spans="1:27" x14ac:dyDescent="0.25">
      <c r="H243">
        <v>601</v>
      </c>
    </row>
    <row r="244" spans="1:27" x14ac:dyDescent="0.25">
      <c r="A244">
        <v>119</v>
      </c>
      <c r="B244">
        <v>734</v>
      </c>
      <c r="C244" t="s">
        <v>498</v>
      </c>
      <c r="D244" t="s">
        <v>499</v>
      </c>
      <c r="E244" t="s">
        <v>15</v>
      </c>
      <c r="F244" t="s">
        <v>500</v>
      </c>
      <c r="G244" t="str">
        <f>"201511038531"</f>
        <v>201511038531</v>
      </c>
      <c r="H244" t="s">
        <v>501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30</v>
      </c>
      <c r="R244">
        <v>0</v>
      </c>
      <c r="S244">
        <v>0</v>
      </c>
      <c r="T244">
        <v>0</v>
      </c>
      <c r="U244">
        <v>0</v>
      </c>
      <c r="V244">
        <v>56</v>
      </c>
      <c r="W244">
        <v>392</v>
      </c>
      <c r="X244">
        <v>0</v>
      </c>
      <c r="Z244">
        <v>0</v>
      </c>
      <c r="AA244" t="s">
        <v>502</v>
      </c>
    </row>
    <row r="245" spans="1:27" x14ac:dyDescent="0.25">
      <c r="H245">
        <v>601</v>
      </c>
    </row>
    <row r="246" spans="1:27" x14ac:dyDescent="0.25">
      <c r="A246">
        <v>120</v>
      </c>
      <c r="B246">
        <v>507</v>
      </c>
      <c r="C246" t="s">
        <v>503</v>
      </c>
      <c r="D246" t="s">
        <v>332</v>
      </c>
      <c r="E246" t="s">
        <v>435</v>
      </c>
      <c r="F246" t="s">
        <v>504</v>
      </c>
      <c r="G246" t="str">
        <f>"201511022913"</f>
        <v>201511022913</v>
      </c>
      <c r="H246" t="s">
        <v>268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66</v>
      </c>
      <c r="W246">
        <v>462</v>
      </c>
      <c r="X246">
        <v>0</v>
      </c>
      <c r="Z246">
        <v>0</v>
      </c>
      <c r="AA246" t="s">
        <v>505</v>
      </c>
    </row>
    <row r="247" spans="1:27" x14ac:dyDescent="0.25">
      <c r="H247">
        <v>601</v>
      </c>
    </row>
    <row r="248" spans="1:27" x14ac:dyDescent="0.25">
      <c r="A248">
        <v>121</v>
      </c>
      <c r="B248">
        <v>627</v>
      </c>
      <c r="C248" t="s">
        <v>506</v>
      </c>
      <c r="D248" t="s">
        <v>193</v>
      </c>
      <c r="E248" t="s">
        <v>507</v>
      </c>
      <c r="F248" t="s">
        <v>508</v>
      </c>
      <c r="G248" t="str">
        <f>"201511031942"</f>
        <v>201511031942</v>
      </c>
      <c r="H248" t="s">
        <v>509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59</v>
      </c>
      <c r="W248">
        <v>413</v>
      </c>
      <c r="X248">
        <v>0</v>
      </c>
      <c r="Z248">
        <v>0</v>
      </c>
      <c r="AA248" t="s">
        <v>510</v>
      </c>
    </row>
    <row r="249" spans="1:27" x14ac:dyDescent="0.25">
      <c r="H249">
        <v>601</v>
      </c>
    </row>
    <row r="250" spans="1:27" x14ac:dyDescent="0.25">
      <c r="A250">
        <v>122</v>
      </c>
      <c r="B250">
        <v>38</v>
      </c>
      <c r="C250" t="s">
        <v>511</v>
      </c>
      <c r="D250" t="s">
        <v>512</v>
      </c>
      <c r="E250" t="s">
        <v>296</v>
      </c>
      <c r="F250" t="s">
        <v>513</v>
      </c>
      <c r="G250" t="str">
        <f>"00020824"</f>
        <v>00020824</v>
      </c>
      <c r="H250">
        <v>858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66</v>
      </c>
      <c r="W250">
        <v>462</v>
      </c>
      <c r="X250">
        <v>0</v>
      </c>
      <c r="Z250">
        <v>0</v>
      </c>
      <c r="AA250">
        <v>1320</v>
      </c>
    </row>
    <row r="251" spans="1:27" x14ac:dyDescent="0.25">
      <c r="H251">
        <v>601</v>
      </c>
    </row>
    <row r="252" spans="1:27" x14ac:dyDescent="0.25">
      <c r="A252">
        <v>123</v>
      </c>
      <c r="B252">
        <v>562</v>
      </c>
      <c r="C252" t="s">
        <v>514</v>
      </c>
      <c r="D252" t="s">
        <v>515</v>
      </c>
      <c r="E252" t="s">
        <v>516</v>
      </c>
      <c r="F252" t="s">
        <v>517</v>
      </c>
      <c r="G252" t="str">
        <f>"201510003061"</f>
        <v>201510003061</v>
      </c>
      <c r="H252" t="s">
        <v>518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69</v>
      </c>
      <c r="W252">
        <v>483</v>
      </c>
      <c r="X252">
        <v>0</v>
      </c>
      <c r="Z252">
        <v>0</v>
      </c>
      <c r="AA252" t="s">
        <v>519</v>
      </c>
    </row>
    <row r="253" spans="1:27" x14ac:dyDescent="0.25">
      <c r="H253">
        <v>601</v>
      </c>
    </row>
    <row r="254" spans="1:27" x14ac:dyDescent="0.25">
      <c r="A254">
        <v>124</v>
      </c>
      <c r="B254">
        <v>732</v>
      </c>
      <c r="C254" t="s">
        <v>314</v>
      </c>
      <c r="D254" t="s">
        <v>520</v>
      </c>
      <c r="E254" t="s">
        <v>521</v>
      </c>
      <c r="F254" t="s">
        <v>522</v>
      </c>
      <c r="G254" t="str">
        <f>"201511007222"</f>
        <v>201511007222</v>
      </c>
      <c r="H254" t="s">
        <v>523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53</v>
      </c>
      <c r="W254">
        <v>371</v>
      </c>
      <c r="X254">
        <v>0</v>
      </c>
      <c r="Z254">
        <v>0</v>
      </c>
      <c r="AA254" t="s">
        <v>524</v>
      </c>
    </row>
    <row r="255" spans="1:27" x14ac:dyDescent="0.25">
      <c r="H255">
        <v>601</v>
      </c>
    </row>
    <row r="256" spans="1:27" x14ac:dyDescent="0.25">
      <c r="A256">
        <v>125</v>
      </c>
      <c r="B256">
        <v>619</v>
      </c>
      <c r="C256" t="s">
        <v>525</v>
      </c>
      <c r="D256" t="s">
        <v>526</v>
      </c>
      <c r="E256" t="s">
        <v>69</v>
      </c>
      <c r="F256" t="s">
        <v>527</v>
      </c>
      <c r="G256" t="str">
        <f>"00224197"</f>
        <v>00224197</v>
      </c>
      <c r="H256" t="s">
        <v>528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 t="s">
        <v>529</v>
      </c>
    </row>
    <row r="257" spans="1:27" x14ac:dyDescent="0.25">
      <c r="H257">
        <v>601</v>
      </c>
    </row>
    <row r="258" spans="1:27" x14ac:dyDescent="0.25">
      <c r="A258">
        <v>126</v>
      </c>
      <c r="B258">
        <v>174</v>
      </c>
      <c r="C258" t="s">
        <v>164</v>
      </c>
      <c r="D258" t="s">
        <v>22</v>
      </c>
      <c r="E258" t="s">
        <v>69</v>
      </c>
      <c r="F258" t="s">
        <v>530</v>
      </c>
      <c r="G258" t="str">
        <f>"00227824"</f>
        <v>00227824</v>
      </c>
      <c r="H258" t="s">
        <v>346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60</v>
      </c>
      <c r="W258">
        <v>420</v>
      </c>
      <c r="X258">
        <v>0</v>
      </c>
      <c r="Z258">
        <v>0</v>
      </c>
      <c r="AA258" t="s">
        <v>531</v>
      </c>
    </row>
    <row r="259" spans="1:27" x14ac:dyDescent="0.25">
      <c r="H259">
        <v>601</v>
      </c>
    </row>
    <row r="260" spans="1:27" x14ac:dyDescent="0.25">
      <c r="A260">
        <v>127</v>
      </c>
      <c r="B260">
        <v>5</v>
      </c>
      <c r="C260" t="s">
        <v>532</v>
      </c>
      <c r="D260" t="s">
        <v>84</v>
      </c>
      <c r="E260" t="s">
        <v>101</v>
      </c>
      <c r="F260" t="s">
        <v>533</v>
      </c>
      <c r="G260" t="str">
        <f>"201511034362"</f>
        <v>201511034362</v>
      </c>
      <c r="H260">
        <v>781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72</v>
      </c>
      <c r="W260">
        <v>504</v>
      </c>
      <c r="X260">
        <v>0</v>
      </c>
      <c r="Z260">
        <v>0</v>
      </c>
      <c r="AA260">
        <v>1315</v>
      </c>
    </row>
    <row r="261" spans="1:27" x14ac:dyDescent="0.25">
      <c r="H261">
        <v>601</v>
      </c>
    </row>
    <row r="262" spans="1:27" x14ac:dyDescent="0.25">
      <c r="A262">
        <v>128</v>
      </c>
      <c r="B262">
        <v>203</v>
      </c>
      <c r="C262" t="s">
        <v>534</v>
      </c>
      <c r="D262" t="s">
        <v>444</v>
      </c>
      <c r="E262" t="s">
        <v>23</v>
      </c>
      <c r="F262" t="s">
        <v>535</v>
      </c>
      <c r="G262" t="str">
        <f>"201511013156"</f>
        <v>201511013156</v>
      </c>
      <c r="H262">
        <v>726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1314</v>
      </c>
    </row>
    <row r="263" spans="1:27" x14ac:dyDescent="0.25">
      <c r="H263">
        <v>601</v>
      </c>
    </row>
    <row r="264" spans="1:27" x14ac:dyDescent="0.25">
      <c r="A264">
        <v>129</v>
      </c>
      <c r="B264">
        <v>687</v>
      </c>
      <c r="C264" t="s">
        <v>536</v>
      </c>
      <c r="D264" t="s">
        <v>537</v>
      </c>
      <c r="E264" t="s">
        <v>538</v>
      </c>
      <c r="F264" t="s">
        <v>539</v>
      </c>
      <c r="G264" t="str">
        <f>"201511039819"</f>
        <v>201511039819</v>
      </c>
      <c r="H264" t="s">
        <v>540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66</v>
      </c>
      <c r="W264">
        <v>462</v>
      </c>
      <c r="X264">
        <v>0</v>
      </c>
      <c r="Z264">
        <v>0</v>
      </c>
      <c r="AA264" t="s">
        <v>541</v>
      </c>
    </row>
    <row r="265" spans="1:27" x14ac:dyDescent="0.25">
      <c r="H265">
        <v>601</v>
      </c>
    </row>
    <row r="266" spans="1:27" x14ac:dyDescent="0.25">
      <c r="A266">
        <v>130</v>
      </c>
      <c r="B266">
        <v>176</v>
      </c>
      <c r="C266" t="s">
        <v>542</v>
      </c>
      <c r="D266" t="s">
        <v>543</v>
      </c>
      <c r="E266" t="s">
        <v>15</v>
      </c>
      <c r="F266" t="s">
        <v>544</v>
      </c>
      <c r="G266" t="str">
        <f>"00040239"</f>
        <v>00040239</v>
      </c>
      <c r="H266">
        <v>770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77</v>
      </c>
      <c r="W266">
        <v>539</v>
      </c>
      <c r="X266">
        <v>0</v>
      </c>
      <c r="Z266">
        <v>0</v>
      </c>
      <c r="AA266">
        <v>1309</v>
      </c>
    </row>
    <row r="267" spans="1:27" x14ac:dyDescent="0.25">
      <c r="H267">
        <v>601</v>
      </c>
    </row>
    <row r="268" spans="1:27" x14ac:dyDescent="0.25">
      <c r="A268">
        <v>131</v>
      </c>
      <c r="B268">
        <v>144</v>
      </c>
      <c r="C268" t="s">
        <v>545</v>
      </c>
      <c r="D268" t="s">
        <v>22</v>
      </c>
      <c r="E268" t="s">
        <v>39</v>
      </c>
      <c r="F268" t="s">
        <v>546</v>
      </c>
      <c r="G268" t="str">
        <f>"201402000776"</f>
        <v>201402000776</v>
      </c>
      <c r="H268" t="s">
        <v>474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73</v>
      </c>
      <c r="W268">
        <v>511</v>
      </c>
      <c r="X268">
        <v>0</v>
      </c>
      <c r="Z268">
        <v>0</v>
      </c>
      <c r="AA268" t="s">
        <v>547</v>
      </c>
    </row>
    <row r="269" spans="1:27" x14ac:dyDescent="0.25">
      <c r="H269">
        <v>601</v>
      </c>
    </row>
    <row r="270" spans="1:27" x14ac:dyDescent="0.25">
      <c r="A270">
        <v>132</v>
      </c>
      <c r="B270">
        <v>210</v>
      </c>
      <c r="C270" t="s">
        <v>548</v>
      </c>
      <c r="D270" t="s">
        <v>100</v>
      </c>
      <c r="E270" t="s">
        <v>19</v>
      </c>
      <c r="F270" t="s">
        <v>549</v>
      </c>
      <c r="G270" t="str">
        <f>"201002000311"</f>
        <v>201002000311</v>
      </c>
      <c r="H270" t="s">
        <v>550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32</v>
      </c>
      <c r="W270">
        <v>224</v>
      </c>
      <c r="X270">
        <v>0</v>
      </c>
      <c r="Z270">
        <v>0</v>
      </c>
      <c r="AA270" t="s">
        <v>551</v>
      </c>
    </row>
    <row r="271" spans="1:27" x14ac:dyDescent="0.25">
      <c r="H271">
        <v>601</v>
      </c>
    </row>
    <row r="272" spans="1:27" x14ac:dyDescent="0.25">
      <c r="A272">
        <v>133</v>
      </c>
      <c r="B272">
        <v>540</v>
      </c>
      <c r="C272" t="s">
        <v>552</v>
      </c>
      <c r="D272" t="s">
        <v>553</v>
      </c>
      <c r="E272" t="s">
        <v>69</v>
      </c>
      <c r="F272" t="s">
        <v>554</v>
      </c>
      <c r="G272" t="str">
        <f>"201511016772"</f>
        <v>201511016772</v>
      </c>
      <c r="H272" t="s">
        <v>66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63</v>
      </c>
      <c r="W272">
        <v>441</v>
      </c>
      <c r="X272">
        <v>0</v>
      </c>
      <c r="Z272">
        <v>0</v>
      </c>
      <c r="AA272" t="s">
        <v>555</v>
      </c>
    </row>
    <row r="273" spans="1:27" x14ac:dyDescent="0.25">
      <c r="H273">
        <v>601</v>
      </c>
    </row>
    <row r="274" spans="1:27" x14ac:dyDescent="0.25">
      <c r="A274">
        <v>134</v>
      </c>
      <c r="B274">
        <v>75</v>
      </c>
      <c r="C274" t="s">
        <v>556</v>
      </c>
      <c r="D274" t="s">
        <v>196</v>
      </c>
      <c r="E274" t="s">
        <v>69</v>
      </c>
      <c r="F274" t="s">
        <v>557</v>
      </c>
      <c r="G274" t="str">
        <f>"201506001001"</f>
        <v>201506001001</v>
      </c>
      <c r="H274" t="s">
        <v>558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67</v>
      </c>
      <c r="W274">
        <v>469</v>
      </c>
      <c r="X274">
        <v>0</v>
      </c>
      <c r="Z274">
        <v>0</v>
      </c>
      <c r="AA274" t="s">
        <v>559</v>
      </c>
    </row>
    <row r="275" spans="1:27" x14ac:dyDescent="0.25">
      <c r="H275">
        <v>601</v>
      </c>
    </row>
    <row r="276" spans="1:27" x14ac:dyDescent="0.25">
      <c r="A276">
        <v>135</v>
      </c>
      <c r="B276">
        <v>293</v>
      </c>
      <c r="C276" t="s">
        <v>129</v>
      </c>
      <c r="D276" t="s">
        <v>499</v>
      </c>
      <c r="E276" t="s">
        <v>560</v>
      </c>
      <c r="F276" t="s">
        <v>561</v>
      </c>
      <c r="G276" t="str">
        <f>"201511036582"</f>
        <v>201511036582</v>
      </c>
      <c r="H276" t="s">
        <v>154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65</v>
      </c>
      <c r="W276">
        <v>455</v>
      </c>
      <c r="X276">
        <v>0</v>
      </c>
      <c r="Z276">
        <v>0</v>
      </c>
      <c r="AA276" t="s">
        <v>562</v>
      </c>
    </row>
    <row r="277" spans="1:27" x14ac:dyDescent="0.25">
      <c r="H277">
        <v>601</v>
      </c>
    </row>
    <row r="278" spans="1:27" x14ac:dyDescent="0.25">
      <c r="A278">
        <v>136</v>
      </c>
      <c r="B278">
        <v>375</v>
      </c>
      <c r="C278" t="s">
        <v>563</v>
      </c>
      <c r="D278" t="s">
        <v>54</v>
      </c>
      <c r="E278" t="s">
        <v>39</v>
      </c>
      <c r="F278" t="s">
        <v>564</v>
      </c>
      <c r="G278" t="str">
        <f>"200801009626"</f>
        <v>200801009626</v>
      </c>
      <c r="H278">
        <v>770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43</v>
      </c>
      <c r="W278">
        <v>301</v>
      </c>
      <c r="X278">
        <v>0</v>
      </c>
      <c r="Z278">
        <v>0</v>
      </c>
      <c r="AA278">
        <v>1301</v>
      </c>
    </row>
    <row r="279" spans="1:27" x14ac:dyDescent="0.25">
      <c r="H279">
        <v>601</v>
      </c>
    </row>
    <row r="280" spans="1:27" x14ac:dyDescent="0.25">
      <c r="A280">
        <v>137</v>
      </c>
      <c r="B280">
        <v>755</v>
      </c>
      <c r="C280" t="s">
        <v>565</v>
      </c>
      <c r="D280" t="s">
        <v>18</v>
      </c>
      <c r="E280" t="s">
        <v>101</v>
      </c>
      <c r="F280" t="s">
        <v>566</v>
      </c>
      <c r="G280" t="str">
        <f>"201511038770"</f>
        <v>201511038770</v>
      </c>
      <c r="H280" t="s">
        <v>237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60</v>
      </c>
      <c r="W280">
        <v>420</v>
      </c>
      <c r="X280">
        <v>0</v>
      </c>
      <c r="Z280">
        <v>0</v>
      </c>
      <c r="AA280" t="s">
        <v>567</v>
      </c>
    </row>
    <row r="281" spans="1:27" x14ac:dyDescent="0.25">
      <c r="H281">
        <v>601</v>
      </c>
    </row>
    <row r="282" spans="1:27" x14ac:dyDescent="0.25">
      <c r="A282">
        <v>138</v>
      </c>
      <c r="B282">
        <v>709</v>
      </c>
      <c r="C282" t="s">
        <v>568</v>
      </c>
      <c r="D282" t="s">
        <v>569</v>
      </c>
      <c r="E282" t="s">
        <v>69</v>
      </c>
      <c r="F282" t="s">
        <v>570</v>
      </c>
      <c r="G282" t="str">
        <f>"201511025889"</f>
        <v>201511025889</v>
      </c>
      <c r="H282" t="s">
        <v>121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50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53</v>
      </c>
      <c r="W282">
        <v>371</v>
      </c>
      <c r="X282">
        <v>0</v>
      </c>
      <c r="Z282">
        <v>0</v>
      </c>
      <c r="AA282" t="s">
        <v>571</v>
      </c>
    </row>
    <row r="283" spans="1:27" x14ac:dyDescent="0.25">
      <c r="H283">
        <v>601</v>
      </c>
    </row>
    <row r="284" spans="1:27" x14ac:dyDescent="0.25">
      <c r="A284">
        <v>139</v>
      </c>
      <c r="B284">
        <v>25</v>
      </c>
      <c r="C284" t="s">
        <v>572</v>
      </c>
      <c r="D284" t="s">
        <v>23</v>
      </c>
      <c r="E284" t="s">
        <v>39</v>
      </c>
      <c r="F284" t="s">
        <v>573</v>
      </c>
      <c r="G284" t="str">
        <f>"201511039237"</f>
        <v>201511039237</v>
      </c>
      <c r="H284">
        <v>792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70</v>
      </c>
      <c r="W284">
        <v>490</v>
      </c>
      <c r="X284">
        <v>0</v>
      </c>
      <c r="Z284">
        <v>0</v>
      </c>
      <c r="AA284">
        <v>1282</v>
      </c>
    </row>
    <row r="285" spans="1:27" x14ac:dyDescent="0.25">
      <c r="H285">
        <v>601</v>
      </c>
    </row>
    <row r="286" spans="1:27" x14ac:dyDescent="0.25">
      <c r="A286">
        <v>140</v>
      </c>
      <c r="B286">
        <v>621</v>
      </c>
      <c r="C286" t="s">
        <v>574</v>
      </c>
      <c r="D286" t="s">
        <v>114</v>
      </c>
      <c r="E286" t="s">
        <v>60</v>
      </c>
      <c r="F286" t="s">
        <v>575</v>
      </c>
      <c r="G286" t="str">
        <f>"201511007805"</f>
        <v>201511007805</v>
      </c>
      <c r="H286" t="s">
        <v>465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49</v>
      </c>
      <c r="W286">
        <v>343</v>
      </c>
      <c r="X286">
        <v>0</v>
      </c>
      <c r="Z286">
        <v>0</v>
      </c>
      <c r="AA286" t="s">
        <v>576</v>
      </c>
    </row>
    <row r="287" spans="1:27" x14ac:dyDescent="0.25">
      <c r="H287">
        <v>601</v>
      </c>
    </row>
    <row r="288" spans="1:27" x14ac:dyDescent="0.25">
      <c r="A288">
        <v>141</v>
      </c>
      <c r="B288">
        <v>576</v>
      </c>
      <c r="C288" t="s">
        <v>577</v>
      </c>
      <c r="D288" t="s">
        <v>578</v>
      </c>
      <c r="E288" t="s">
        <v>579</v>
      </c>
      <c r="F288" t="s">
        <v>580</v>
      </c>
      <c r="G288" t="str">
        <f>"201206000060"</f>
        <v>201206000060</v>
      </c>
      <c r="H288">
        <v>902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21</v>
      </c>
      <c r="W288">
        <v>147</v>
      </c>
      <c r="X288">
        <v>0</v>
      </c>
      <c r="Z288">
        <v>0</v>
      </c>
      <c r="AA288">
        <v>1279</v>
      </c>
    </row>
    <row r="289" spans="1:27" x14ac:dyDescent="0.25">
      <c r="H289">
        <v>601</v>
      </c>
    </row>
    <row r="290" spans="1:27" x14ac:dyDescent="0.25">
      <c r="A290">
        <v>142</v>
      </c>
      <c r="B290">
        <v>19</v>
      </c>
      <c r="C290" t="s">
        <v>581</v>
      </c>
      <c r="D290" t="s">
        <v>582</v>
      </c>
      <c r="E290" t="s">
        <v>64</v>
      </c>
      <c r="F290" t="s">
        <v>583</v>
      </c>
      <c r="G290" t="str">
        <f>"200911000526"</f>
        <v>200911000526</v>
      </c>
      <c r="H290" t="s">
        <v>584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73</v>
      </c>
      <c r="W290">
        <v>511</v>
      </c>
      <c r="X290">
        <v>0</v>
      </c>
      <c r="Z290">
        <v>0</v>
      </c>
      <c r="AA290" t="s">
        <v>585</v>
      </c>
    </row>
    <row r="291" spans="1:27" x14ac:dyDescent="0.25">
      <c r="H291">
        <v>601</v>
      </c>
    </row>
    <row r="292" spans="1:27" x14ac:dyDescent="0.25">
      <c r="A292">
        <v>143</v>
      </c>
      <c r="B292">
        <v>407</v>
      </c>
      <c r="C292" t="s">
        <v>586</v>
      </c>
      <c r="D292" t="s">
        <v>587</v>
      </c>
      <c r="E292" t="s">
        <v>588</v>
      </c>
      <c r="F292" t="s">
        <v>589</v>
      </c>
      <c r="G292" t="str">
        <f>"00045509"</f>
        <v>00045509</v>
      </c>
      <c r="H292" t="s">
        <v>590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 t="s">
        <v>591</v>
      </c>
    </row>
    <row r="293" spans="1:27" x14ac:dyDescent="0.25">
      <c r="H293">
        <v>601</v>
      </c>
    </row>
    <row r="294" spans="1:27" x14ac:dyDescent="0.25">
      <c r="A294">
        <v>144</v>
      </c>
      <c r="B294">
        <v>670</v>
      </c>
      <c r="C294" t="s">
        <v>592</v>
      </c>
      <c r="D294" t="s">
        <v>593</v>
      </c>
      <c r="E294" t="s">
        <v>594</v>
      </c>
      <c r="F294" t="s">
        <v>595</v>
      </c>
      <c r="G294" t="str">
        <f>"201511023526"</f>
        <v>201511023526</v>
      </c>
      <c r="H294" t="s">
        <v>596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56</v>
      </c>
      <c r="W294">
        <v>392</v>
      </c>
      <c r="X294">
        <v>0</v>
      </c>
      <c r="Z294">
        <v>0</v>
      </c>
      <c r="AA294" t="s">
        <v>597</v>
      </c>
    </row>
    <row r="295" spans="1:27" x14ac:dyDescent="0.25">
      <c r="H295">
        <v>601</v>
      </c>
    </row>
    <row r="296" spans="1:27" x14ac:dyDescent="0.25">
      <c r="A296">
        <v>145</v>
      </c>
      <c r="B296">
        <v>744</v>
      </c>
      <c r="C296" t="s">
        <v>598</v>
      </c>
      <c r="D296" t="s">
        <v>22</v>
      </c>
      <c r="E296" t="s">
        <v>599</v>
      </c>
      <c r="F296" t="s">
        <v>600</v>
      </c>
      <c r="G296" t="str">
        <f>"00078470"</f>
        <v>00078470</v>
      </c>
      <c r="H296" t="s">
        <v>601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58</v>
      </c>
      <c r="W296">
        <v>406</v>
      </c>
      <c r="X296">
        <v>0</v>
      </c>
      <c r="Z296">
        <v>0</v>
      </c>
      <c r="AA296" t="s">
        <v>602</v>
      </c>
    </row>
    <row r="297" spans="1:27" x14ac:dyDescent="0.25">
      <c r="H297">
        <v>601</v>
      </c>
    </row>
    <row r="298" spans="1:27" x14ac:dyDescent="0.25">
      <c r="A298">
        <v>146</v>
      </c>
      <c r="B298">
        <v>579</v>
      </c>
      <c r="C298" t="s">
        <v>603</v>
      </c>
      <c r="D298" t="s">
        <v>593</v>
      </c>
      <c r="E298" t="s">
        <v>604</v>
      </c>
      <c r="F298" t="s">
        <v>605</v>
      </c>
      <c r="G298" t="str">
        <f>"201511039570"</f>
        <v>201511039570</v>
      </c>
      <c r="H298" t="s">
        <v>606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57</v>
      </c>
      <c r="W298">
        <v>399</v>
      </c>
      <c r="X298">
        <v>0</v>
      </c>
      <c r="Z298">
        <v>0</v>
      </c>
      <c r="AA298" t="s">
        <v>607</v>
      </c>
    </row>
    <row r="299" spans="1:27" x14ac:dyDescent="0.25">
      <c r="H299">
        <v>601</v>
      </c>
    </row>
    <row r="300" spans="1:27" x14ac:dyDescent="0.25">
      <c r="A300">
        <v>147</v>
      </c>
      <c r="B300">
        <v>412</v>
      </c>
      <c r="C300" t="s">
        <v>608</v>
      </c>
      <c r="D300" t="s">
        <v>233</v>
      </c>
      <c r="E300" t="s">
        <v>79</v>
      </c>
      <c r="F300" t="s">
        <v>609</v>
      </c>
      <c r="G300" t="str">
        <f>"201511027606"</f>
        <v>201511027606</v>
      </c>
      <c r="H300" t="s">
        <v>610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48</v>
      </c>
      <c r="W300">
        <v>336</v>
      </c>
      <c r="X300">
        <v>0</v>
      </c>
      <c r="Z300">
        <v>0</v>
      </c>
      <c r="AA300" t="s">
        <v>611</v>
      </c>
    </row>
    <row r="301" spans="1:27" x14ac:dyDescent="0.25">
      <c r="H301">
        <v>601</v>
      </c>
    </row>
    <row r="302" spans="1:27" x14ac:dyDescent="0.25">
      <c r="A302">
        <v>148</v>
      </c>
      <c r="B302">
        <v>516</v>
      </c>
      <c r="C302" t="s">
        <v>612</v>
      </c>
      <c r="D302" t="s">
        <v>613</v>
      </c>
      <c r="E302" t="s">
        <v>95</v>
      </c>
      <c r="F302" t="s">
        <v>614</v>
      </c>
      <c r="G302" t="str">
        <f>"201511036722"</f>
        <v>201511036722</v>
      </c>
      <c r="H302" t="s">
        <v>346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53</v>
      </c>
      <c r="W302">
        <v>371</v>
      </c>
      <c r="X302">
        <v>0</v>
      </c>
      <c r="Z302">
        <v>0</v>
      </c>
      <c r="AA302" t="s">
        <v>615</v>
      </c>
    </row>
    <row r="303" spans="1:27" x14ac:dyDescent="0.25">
      <c r="H303">
        <v>601</v>
      </c>
    </row>
    <row r="304" spans="1:27" x14ac:dyDescent="0.25">
      <c r="A304">
        <v>149</v>
      </c>
      <c r="B304">
        <v>645</v>
      </c>
      <c r="C304" t="s">
        <v>616</v>
      </c>
      <c r="D304" t="s">
        <v>175</v>
      </c>
      <c r="E304" t="s">
        <v>15</v>
      </c>
      <c r="F304" t="s">
        <v>617</v>
      </c>
      <c r="G304" t="str">
        <f>"00018427"</f>
        <v>00018427</v>
      </c>
      <c r="H304" t="s">
        <v>474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71</v>
      </c>
      <c r="W304">
        <v>497</v>
      </c>
      <c r="X304">
        <v>0</v>
      </c>
      <c r="Z304">
        <v>0</v>
      </c>
      <c r="AA304" t="s">
        <v>618</v>
      </c>
    </row>
    <row r="305" spans="1:27" x14ac:dyDescent="0.25">
      <c r="H305">
        <v>601</v>
      </c>
    </row>
    <row r="306" spans="1:27" x14ac:dyDescent="0.25">
      <c r="A306">
        <v>150</v>
      </c>
      <c r="B306">
        <v>481</v>
      </c>
      <c r="C306" t="s">
        <v>619</v>
      </c>
      <c r="D306" t="s">
        <v>332</v>
      </c>
      <c r="E306" t="s">
        <v>29</v>
      </c>
      <c r="F306" t="s">
        <v>620</v>
      </c>
      <c r="G306" t="str">
        <f>"201511020744"</f>
        <v>201511020744</v>
      </c>
      <c r="H306" t="s">
        <v>621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50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38</v>
      </c>
      <c r="W306">
        <v>266</v>
      </c>
      <c r="X306">
        <v>0</v>
      </c>
      <c r="Z306">
        <v>0</v>
      </c>
      <c r="AA306" t="s">
        <v>622</v>
      </c>
    </row>
    <row r="307" spans="1:27" x14ac:dyDescent="0.25">
      <c r="H307">
        <v>601</v>
      </c>
    </row>
    <row r="308" spans="1:27" x14ac:dyDescent="0.25">
      <c r="A308">
        <v>151</v>
      </c>
      <c r="B308">
        <v>490</v>
      </c>
      <c r="C308" t="s">
        <v>623</v>
      </c>
      <c r="D308" t="s">
        <v>201</v>
      </c>
      <c r="E308" t="s">
        <v>624</v>
      </c>
      <c r="F308" t="s">
        <v>625</v>
      </c>
      <c r="G308" t="str">
        <f>"201511006176"</f>
        <v>201511006176</v>
      </c>
      <c r="H308" t="s">
        <v>626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43</v>
      </c>
      <c r="W308">
        <v>301</v>
      </c>
      <c r="X308">
        <v>0</v>
      </c>
      <c r="Z308">
        <v>0</v>
      </c>
      <c r="AA308" t="s">
        <v>627</v>
      </c>
    </row>
    <row r="309" spans="1:27" x14ac:dyDescent="0.25">
      <c r="H309">
        <v>601</v>
      </c>
    </row>
    <row r="310" spans="1:27" x14ac:dyDescent="0.25">
      <c r="A310">
        <v>152</v>
      </c>
      <c r="B310">
        <v>751</v>
      </c>
      <c r="C310" t="s">
        <v>628</v>
      </c>
      <c r="D310" t="s">
        <v>295</v>
      </c>
      <c r="E310" t="s">
        <v>64</v>
      </c>
      <c r="F310" t="s">
        <v>629</v>
      </c>
      <c r="G310" t="str">
        <f>"201511023355"</f>
        <v>201511023355</v>
      </c>
      <c r="H310" t="s">
        <v>630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61</v>
      </c>
      <c r="W310">
        <v>427</v>
      </c>
      <c r="X310">
        <v>0</v>
      </c>
      <c r="Z310">
        <v>0</v>
      </c>
      <c r="AA310" t="s">
        <v>631</v>
      </c>
    </row>
    <row r="311" spans="1:27" x14ac:dyDescent="0.25">
      <c r="H311">
        <v>601</v>
      </c>
    </row>
    <row r="312" spans="1:27" x14ac:dyDescent="0.25">
      <c r="A312">
        <v>153</v>
      </c>
      <c r="B312">
        <v>455</v>
      </c>
      <c r="C312" t="s">
        <v>632</v>
      </c>
      <c r="D312" t="s">
        <v>633</v>
      </c>
      <c r="E312" t="s">
        <v>634</v>
      </c>
      <c r="F312" t="s">
        <v>635</v>
      </c>
      <c r="G312" t="str">
        <f>"201401001347"</f>
        <v>201401001347</v>
      </c>
      <c r="H312">
        <v>803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60</v>
      </c>
      <c r="W312">
        <v>420</v>
      </c>
      <c r="X312">
        <v>0</v>
      </c>
      <c r="Z312">
        <v>0</v>
      </c>
      <c r="AA312">
        <v>1253</v>
      </c>
    </row>
    <row r="313" spans="1:27" x14ac:dyDescent="0.25">
      <c r="H313">
        <v>601</v>
      </c>
    </row>
    <row r="314" spans="1:27" x14ac:dyDescent="0.25">
      <c r="A314">
        <v>154</v>
      </c>
      <c r="B314">
        <v>622</v>
      </c>
      <c r="C314" t="s">
        <v>636</v>
      </c>
      <c r="D314" t="s">
        <v>15</v>
      </c>
      <c r="E314" t="s">
        <v>29</v>
      </c>
      <c r="F314" t="s">
        <v>637</v>
      </c>
      <c r="G314" t="str">
        <f>"201401002234"</f>
        <v>201401002234</v>
      </c>
      <c r="H314" t="s">
        <v>117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57</v>
      </c>
      <c r="W314">
        <v>399</v>
      </c>
      <c r="X314">
        <v>0</v>
      </c>
      <c r="Z314">
        <v>0</v>
      </c>
      <c r="AA314" t="s">
        <v>638</v>
      </c>
    </row>
    <row r="315" spans="1:27" x14ac:dyDescent="0.25">
      <c r="H315">
        <v>601</v>
      </c>
    </row>
    <row r="316" spans="1:27" x14ac:dyDescent="0.25">
      <c r="A316">
        <v>155</v>
      </c>
      <c r="B316">
        <v>435</v>
      </c>
      <c r="C316" t="s">
        <v>639</v>
      </c>
      <c r="D316" t="s">
        <v>310</v>
      </c>
      <c r="E316" t="s">
        <v>64</v>
      </c>
      <c r="F316" t="s">
        <v>640</v>
      </c>
      <c r="G316" t="str">
        <f>"00230118"</f>
        <v>00230118</v>
      </c>
      <c r="H316" t="s">
        <v>641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43</v>
      </c>
      <c r="W316">
        <v>301</v>
      </c>
      <c r="X316">
        <v>0</v>
      </c>
      <c r="Z316">
        <v>0</v>
      </c>
      <c r="AA316" t="s">
        <v>642</v>
      </c>
    </row>
    <row r="317" spans="1:27" x14ac:dyDescent="0.25">
      <c r="H317">
        <v>601</v>
      </c>
    </row>
    <row r="318" spans="1:27" x14ac:dyDescent="0.25">
      <c r="A318">
        <v>156</v>
      </c>
      <c r="B318">
        <v>473</v>
      </c>
      <c r="C318" t="s">
        <v>643</v>
      </c>
      <c r="D318" t="s">
        <v>22</v>
      </c>
      <c r="E318" t="s">
        <v>644</v>
      </c>
      <c r="F318" t="s">
        <v>645</v>
      </c>
      <c r="G318" t="str">
        <f>"00098859"</f>
        <v>00098859</v>
      </c>
      <c r="H318" t="s">
        <v>646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23</v>
      </c>
      <c r="W318">
        <v>161</v>
      </c>
      <c r="X318">
        <v>0</v>
      </c>
      <c r="Z318">
        <v>0</v>
      </c>
      <c r="AA318" t="s">
        <v>647</v>
      </c>
    </row>
    <row r="319" spans="1:27" x14ac:dyDescent="0.25">
      <c r="H319">
        <v>601</v>
      </c>
    </row>
    <row r="320" spans="1:27" x14ac:dyDescent="0.25">
      <c r="A320">
        <v>157</v>
      </c>
      <c r="B320">
        <v>408</v>
      </c>
      <c r="C320" t="s">
        <v>648</v>
      </c>
      <c r="D320" t="s">
        <v>649</v>
      </c>
      <c r="E320" t="s">
        <v>29</v>
      </c>
      <c r="F320" t="s">
        <v>650</v>
      </c>
      <c r="G320" t="str">
        <f>"201511028286"</f>
        <v>201511028286</v>
      </c>
      <c r="H320" t="s">
        <v>651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54</v>
      </c>
      <c r="W320">
        <v>378</v>
      </c>
      <c r="X320">
        <v>0</v>
      </c>
      <c r="Z320">
        <v>0</v>
      </c>
      <c r="AA320" t="s">
        <v>652</v>
      </c>
    </row>
    <row r="321" spans="1:27" x14ac:dyDescent="0.25">
      <c r="H321">
        <v>601</v>
      </c>
    </row>
    <row r="322" spans="1:27" x14ac:dyDescent="0.25">
      <c r="A322">
        <v>158</v>
      </c>
      <c r="B322">
        <v>685</v>
      </c>
      <c r="C322" t="s">
        <v>653</v>
      </c>
      <c r="D322" t="s">
        <v>654</v>
      </c>
      <c r="E322" t="s">
        <v>39</v>
      </c>
      <c r="F322" t="s">
        <v>655</v>
      </c>
      <c r="G322" t="str">
        <f>"201511043347"</f>
        <v>201511043347</v>
      </c>
      <c r="H322">
        <v>803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58</v>
      </c>
      <c r="W322">
        <v>406</v>
      </c>
      <c r="X322">
        <v>0</v>
      </c>
      <c r="Z322">
        <v>0</v>
      </c>
      <c r="AA322">
        <v>1239</v>
      </c>
    </row>
    <row r="323" spans="1:27" x14ac:dyDescent="0.25">
      <c r="H323">
        <v>601</v>
      </c>
    </row>
    <row r="324" spans="1:27" x14ac:dyDescent="0.25">
      <c r="A324">
        <v>159</v>
      </c>
      <c r="B324">
        <v>763</v>
      </c>
      <c r="C324" t="s">
        <v>656</v>
      </c>
      <c r="D324" t="s">
        <v>134</v>
      </c>
      <c r="E324" t="s">
        <v>95</v>
      </c>
      <c r="F324" t="s">
        <v>657</v>
      </c>
      <c r="G324" t="str">
        <f>"200801003927"</f>
        <v>200801003927</v>
      </c>
      <c r="H324">
        <v>781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30</v>
      </c>
      <c r="S324">
        <v>0</v>
      </c>
      <c r="T324">
        <v>0</v>
      </c>
      <c r="U324">
        <v>0</v>
      </c>
      <c r="V324">
        <v>51</v>
      </c>
      <c r="W324">
        <v>357</v>
      </c>
      <c r="X324">
        <v>0</v>
      </c>
      <c r="Z324">
        <v>0</v>
      </c>
      <c r="AA324">
        <v>1238</v>
      </c>
    </row>
    <row r="325" spans="1:27" x14ac:dyDescent="0.25">
      <c r="H325">
        <v>601</v>
      </c>
    </row>
    <row r="326" spans="1:27" x14ac:dyDescent="0.25">
      <c r="A326">
        <v>160</v>
      </c>
      <c r="B326">
        <v>91</v>
      </c>
      <c r="C326" t="s">
        <v>251</v>
      </c>
      <c r="D326" t="s">
        <v>193</v>
      </c>
      <c r="E326" t="s">
        <v>29</v>
      </c>
      <c r="F326" t="s">
        <v>658</v>
      </c>
      <c r="G326" t="str">
        <f>"201511027019"</f>
        <v>201511027019</v>
      </c>
      <c r="H326" t="s">
        <v>659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Z326">
        <v>0</v>
      </c>
      <c r="AA326" t="s">
        <v>660</v>
      </c>
    </row>
    <row r="327" spans="1:27" x14ac:dyDescent="0.25">
      <c r="H327">
        <v>601</v>
      </c>
    </row>
    <row r="328" spans="1:27" x14ac:dyDescent="0.25">
      <c r="A328">
        <v>161</v>
      </c>
      <c r="B328">
        <v>517</v>
      </c>
      <c r="C328" t="s">
        <v>661</v>
      </c>
      <c r="D328" t="s">
        <v>124</v>
      </c>
      <c r="E328" t="s">
        <v>23</v>
      </c>
      <c r="F328" t="s">
        <v>662</v>
      </c>
      <c r="G328" t="str">
        <f>"201511029357"</f>
        <v>201511029357</v>
      </c>
      <c r="H328" t="s">
        <v>25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50</v>
      </c>
      <c r="O328">
        <v>30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21</v>
      </c>
      <c r="W328">
        <v>147</v>
      </c>
      <c r="X328">
        <v>0</v>
      </c>
      <c r="Z328">
        <v>0</v>
      </c>
      <c r="AA328" t="s">
        <v>663</v>
      </c>
    </row>
    <row r="329" spans="1:27" x14ac:dyDescent="0.25">
      <c r="H329">
        <v>601</v>
      </c>
    </row>
    <row r="330" spans="1:27" x14ac:dyDescent="0.25">
      <c r="A330">
        <v>162</v>
      </c>
      <c r="B330">
        <v>702</v>
      </c>
      <c r="C330" t="s">
        <v>664</v>
      </c>
      <c r="D330" t="s">
        <v>665</v>
      </c>
      <c r="E330" t="s">
        <v>29</v>
      </c>
      <c r="F330" t="s">
        <v>666</v>
      </c>
      <c r="G330" t="str">
        <f>"201510002305"</f>
        <v>201510002305</v>
      </c>
      <c r="H330" t="s">
        <v>121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43</v>
      </c>
      <c r="W330">
        <v>301</v>
      </c>
      <c r="X330">
        <v>0</v>
      </c>
      <c r="Z330">
        <v>0</v>
      </c>
      <c r="AA330" t="s">
        <v>667</v>
      </c>
    </row>
    <row r="331" spans="1:27" x14ac:dyDescent="0.25">
      <c r="H331">
        <v>601</v>
      </c>
    </row>
    <row r="332" spans="1:27" x14ac:dyDescent="0.25">
      <c r="A332">
        <v>163</v>
      </c>
      <c r="B332">
        <v>255</v>
      </c>
      <c r="C332" t="s">
        <v>668</v>
      </c>
      <c r="D332" t="s">
        <v>59</v>
      </c>
      <c r="E332" t="s">
        <v>60</v>
      </c>
      <c r="F332" t="s">
        <v>669</v>
      </c>
      <c r="G332" t="str">
        <f>"201511011584"</f>
        <v>201511011584</v>
      </c>
      <c r="H332" t="s">
        <v>670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50</v>
      </c>
      <c r="W332">
        <v>350</v>
      </c>
      <c r="X332">
        <v>0</v>
      </c>
      <c r="Z332">
        <v>0</v>
      </c>
      <c r="AA332" t="s">
        <v>671</v>
      </c>
    </row>
    <row r="333" spans="1:27" x14ac:dyDescent="0.25">
      <c r="H333">
        <v>601</v>
      </c>
    </row>
    <row r="334" spans="1:27" x14ac:dyDescent="0.25">
      <c r="A334">
        <v>164</v>
      </c>
      <c r="B334">
        <v>771</v>
      </c>
      <c r="C334" t="s">
        <v>672</v>
      </c>
      <c r="D334" t="s">
        <v>673</v>
      </c>
      <c r="E334" t="s">
        <v>223</v>
      </c>
      <c r="F334" t="s">
        <v>674</v>
      </c>
      <c r="G334" t="str">
        <f>"201511027873"</f>
        <v>201511027873</v>
      </c>
      <c r="H334" t="s">
        <v>283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58</v>
      </c>
      <c r="W334">
        <v>406</v>
      </c>
      <c r="X334">
        <v>0</v>
      </c>
      <c r="Z334">
        <v>0</v>
      </c>
      <c r="AA334" t="s">
        <v>675</v>
      </c>
    </row>
    <row r="335" spans="1:27" x14ac:dyDescent="0.25">
      <c r="H335">
        <v>601</v>
      </c>
    </row>
    <row r="336" spans="1:27" x14ac:dyDescent="0.25">
      <c r="A336">
        <v>165</v>
      </c>
      <c r="B336">
        <v>563</v>
      </c>
      <c r="C336" t="s">
        <v>676</v>
      </c>
      <c r="D336" t="s">
        <v>677</v>
      </c>
      <c r="E336" t="s">
        <v>29</v>
      </c>
      <c r="F336" t="s">
        <v>678</v>
      </c>
      <c r="G336" t="str">
        <f>"201511021193"</f>
        <v>201511021193</v>
      </c>
      <c r="H336" t="s">
        <v>679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62</v>
      </c>
      <c r="W336">
        <v>434</v>
      </c>
      <c r="X336">
        <v>0</v>
      </c>
      <c r="Z336">
        <v>0</v>
      </c>
      <c r="AA336" t="s">
        <v>680</v>
      </c>
    </row>
    <row r="337" spans="1:27" x14ac:dyDescent="0.25">
      <c r="H337">
        <v>601</v>
      </c>
    </row>
    <row r="338" spans="1:27" x14ac:dyDescent="0.25">
      <c r="A338">
        <v>166</v>
      </c>
      <c r="B338">
        <v>340</v>
      </c>
      <c r="C338" t="s">
        <v>681</v>
      </c>
      <c r="D338" t="s">
        <v>587</v>
      </c>
      <c r="E338" t="s">
        <v>84</v>
      </c>
      <c r="F338" t="s">
        <v>682</v>
      </c>
      <c r="G338" t="str">
        <f>"201511036707"</f>
        <v>201511036707</v>
      </c>
      <c r="H338" t="s">
        <v>550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31</v>
      </c>
      <c r="W338">
        <v>217</v>
      </c>
      <c r="X338">
        <v>0</v>
      </c>
      <c r="Z338">
        <v>0</v>
      </c>
      <c r="AA338" t="s">
        <v>683</v>
      </c>
    </row>
    <row r="339" spans="1:27" x14ac:dyDescent="0.25">
      <c r="H339">
        <v>601</v>
      </c>
    </row>
    <row r="340" spans="1:27" x14ac:dyDescent="0.25">
      <c r="A340">
        <v>167</v>
      </c>
      <c r="B340">
        <v>312</v>
      </c>
      <c r="C340" t="s">
        <v>684</v>
      </c>
      <c r="D340" t="s">
        <v>477</v>
      </c>
      <c r="E340" t="s">
        <v>39</v>
      </c>
      <c r="F340" t="s">
        <v>685</v>
      </c>
      <c r="G340" t="str">
        <f>"201511036545"</f>
        <v>201511036545</v>
      </c>
      <c r="H340">
        <v>770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55</v>
      </c>
      <c r="W340">
        <v>385</v>
      </c>
      <c r="X340">
        <v>0</v>
      </c>
      <c r="Z340">
        <v>0</v>
      </c>
      <c r="AA340">
        <v>1225</v>
      </c>
    </row>
    <row r="341" spans="1:27" x14ac:dyDescent="0.25">
      <c r="H341">
        <v>601</v>
      </c>
    </row>
    <row r="342" spans="1:27" x14ac:dyDescent="0.25">
      <c r="A342">
        <v>168</v>
      </c>
      <c r="B342">
        <v>166</v>
      </c>
      <c r="C342" t="s">
        <v>686</v>
      </c>
      <c r="D342" t="s">
        <v>687</v>
      </c>
      <c r="E342" t="s">
        <v>84</v>
      </c>
      <c r="F342" t="s">
        <v>688</v>
      </c>
      <c r="G342" t="str">
        <f>"201511025599"</f>
        <v>201511025599</v>
      </c>
      <c r="H342" t="s">
        <v>689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50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49</v>
      </c>
      <c r="W342">
        <v>343</v>
      </c>
      <c r="X342">
        <v>0</v>
      </c>
      <c r="Z342">
        <v>0</v>
      </c>
      <c r="AA342" t="s">
        <v>690</v>
      </c>
    </row>
    <row r="343" spans="1:27" x14ac:dyDescent="0.25">
      <c r="H343">
        <v>601</v>
      </c>
    </row>
    <row r="344" spans="1:27" x14ac:dyDescent="0.25">
      <c r="A344">
        <v>169</v>
      </c>
      <c r="B344">
        <v>603</v>
      </c>
      <c r="C344" t="s">
        <v>691</v>
      </c>
      <c r="D344" t="s">
        <v>337</v>
      </c>
      <c r="E344" t="s">
        <v>692</v>
      </c>
      <c r="F344" t="s">
        <v>693</v>
      </c>
      <c r="G344" t="str">
        <f>"201410012549"</f>
        <v>201410012549</v>
      </c>
      <c r="H344" t="s">
        <v>540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53</v>
      </c>
      <c r="W344">
        <v>371</v>
      </c>
      <c r="X344">
        <v>0</v>
      </c>
      <c r="Z344">
        <v>0</v>
      </c>
      <c r="AA344" t="s">
        <v>694</v>
      </c>
    </row>
    <row r="345" spans="1:27" x14ac:dyDescent="0.25">
      <c r="H345">
        <v>601</v>
      </c>
    </row>
    <row r="346" spans="1:27" x14ac:dyDescent="0.25">
      <c r="A346">
        <v>170</v>
      </c>
      <c r="B346">
        <v>433</v>
      </c>
      <c r="C346" t="s">
        <v>695</v>
      </c>
      <c r="D346" t="s">
        <v>367</v>
      </c>
      <c r="E346" t="s">
        <v>296</v>
      </c>
      <c r="F346" t="s">
        <v>696</v>
      </c>
      <c r="G346" t="str">
        <f>"00019951"</f>
        <v>00019951</v>
      </c>
      <c r="H346" t="s">
        <v>378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57</v>
      </c>
      <c r="W346">
        <v>399</v>
      </c>
      <c r="X346">
        <v>0</v>
      </c>
      <c r="Z346">
        <v>0</v>
      </c>
      <c r="AA346" t="s">
        <v>697</v>
      </c>
    </row>
    <row r="347" spans="1:27" x14ac:dyDescent="0.25">
      <c r="H347">
        <v>601</v>
      </c>
    </row>
    <row r="348" spans="1:27" x14ac:dyDescent="0.25">
      <c r="A348">
        <v>171</v>
      </c>
      <c r="B348">
        <v>231</v>
      </c>
      <c r="C348" t="s">
        <v>698</v>
      </c>
      <c r="D348" t="s">
        <v>168</v>
      </c>
      <c r="E348" t="s">
        <v>196</v>
      </c>
      <c r="F348" t="s">
        <v>699</v>
      </c>
      <c r="G348" t="str">
        <f>"201511033610"</f>
        <v>201511033610</v>
      </c>
      <c r="H348" t="s">
        <v>700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30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36</v>
      </c>
      <c r="W348">
        <v>252</v>
      </c>
      <c r="X348">
        <v>0</v>
      </c>
      <c r="Z348">
        <v>0</v>
      </c>
      <c r="AA348" t="s">
        <v>701</v>
      </c>
    </row>
    <row r="349" spans="1:27" x14ac:dyDescent="0.25">
      <c r="H349">
        <v>601</v>
      </c>
    </row>
    <row r="350" spans="1:27" x14ac:dyDescent="0.25">
      <c r="A350">
        <v>172</v>
      </c>
      <c r="B350">
        <v>68</v>
      </c>
      <c r="C350" t="s">
        <v>702</v>
      </c>
      <c r="D350" t="s">
        <v>60</v>
      </c>
      <c r="E350" t="s">
        <v>84</v>
      </c>
      <c r="F350" t="s">
        <v>703</v>
      </c>
      <c r="G350" t="str">
        <f>"201511028288"</f>
        <v>201511028288</v>
      </c>
      <c r="H350" t="s">
        <v>704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0</v>
      </c>
      <c r="P350">
        <v>30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60</v>
      </c>
      <c r="W350">
        <v>420</v>
      </c>
      <c r="X350">
        <v>0</v>
      </c>
      <c r="Z350">
        <v>0</v>
      </c>
      <c r="AA350" t="s">
        <v>705</v>
      </c>
    </row>
    <row r="351" spans="1:27" x14ac:dyDescent="0.25">
      <c r="H351">
        <v>601</v>
      </c>
    </row>
    <row r="352" spans="1:27" x14ac:dyDescent="0.25">
      <c r="A352">
        <v>173</v>
      </c>
      <c r="B352">
        <v>192</v>
      </c>
      <c r="C352" t="s">
        <v>706</v>
      </c>
      <c r="D352" t="s">
        <v>707</v>
      </c>
      <c r="E352" t="s">
        <v>69</v>
      </c>
      <c r="F352" t="s">
        <v>708</v>
      </c>
      <c r="G352" t="str">
        <f>"201103000147"</f>
        <v>201103000147</v>
      </c>
      <c r="H352" t="s">
        <v>709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43</v>
      </c>
      <c r="W352">
        <v>301</v>
      </c>
      <c r="X352">
        <v>0</v>
      </c>
      <c r="Z352">
        <v>0</v>
      </c>
      <c r="AA352" t="s">
        <v>710</v>
      </c>
    </row>
    <row r="353" spans="1:27" x14ac:dyDescent="0.25">
      <c r="H353">
        <v>601</v>
      </c>
    </row>
    <row r="354" spans="1:27" x14ac:dyDescent="0.25">
      <c r="A354">
        <v>174</v>
      </c>
      <c r="B354">
        <v>202</v>
      </c>
      <c r="C354" t="s">
        <v>711</v>
      </c>
      <c r="D354" t="s">
        <v>295</v>
      </c>
      <c r="E354" t="s">
        <v>39</v>
      </c>
      <c r="F354" t="s">
        <v>712</v>
      </c>
      <c r="G354" t="str">
        <f>"201511042425"</f>
        <v>201511042425</v>
      </c>
      <c r="H354" t="s">
        <v>713</v>
      </c>
      <c r="I354">
        <v>150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30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32</v>
      </c>
      <c r="W354">
        <v>224</v>
      </c>
      <c r="X354">
        <v>0</v>
      </c>
      <c r="Z354">
        <v>0</v>
      </c>
      <c r="AA354" t="s">
        <v>710</v>
      </c>
    </row>
    <row r="355" spans="1:27" x14ac:dyDescent="0.25">
      <c r="H355">
        <v>601</v>
      </c>
    </row>
    <row r="356" spans="1:27" x14ac:dyDescent="0.25">
      <c r="A356">
        <v>175</v>
      </c>
      <c r="B356">
        <v>628</v>
      </c>
      <c r="C356" t="s">
        <v>714</v>
      </c>
      <c r="D356" t="s">
        <v>715</v>
      </c>
      <c r="E356" t="s">
        <v>716</v>
      </c>
      <c r="F356" t="s">
        <v>717</v>
      </c>
      <c r="G356" t="str">
        <f>"00086679"</f>
        <v>00086679</v>
      </c>
      <c r="H356" t="s">
        <v>718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46</v>
      </c>
      <c r="W356">
        <v>322</v>
      </c>
      <c r="X356">
        <v>0</v>
      </c>
      <c r="Z356">
        <v>0</v>
      </c>
      <c r="AA356" t="s">
        <v>719</v>
      </c>
    </row>
    <row r="357" spans="1:27" x14ac:dyDescent="0.25">
      <c r="H357">
        <v>601</v>
      </c>
    </row>
    <row r="358" spans="1:27" x14ac:dyDescent="0.25">
      <c r="A358">
        <v>176</v>
      </c>
      <c r="B358">
        <v>280</v>
      </c>
      <c r="C358" t="s">
        <v>720</v>
      </c>
      <c r="D358" t="s">
        <v>721</v>
      </c>
      <c r="E358" t="s">
        <v>29</v>
      </c>
      <c r="F358" t="s">
        <v>722</v>
      </c>
      <c r="G358" t="str">
        <f>"201511025633"</f>
        <v>201511025633</v>
      </c>
      <c r="H358">
        <v>715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71</v>
      </c>
      <c r="W358">
        <v>497</v>
      </c>
      <c r="X358">
        <v>0</v>
      </c>
      <c r="Z358">
        <v>0</v>
      </c>
      <c r="AA358">
        <v>1212</v>
      </c>
    </row>
    <row r="359" spans="1:27" x14ac:dyDescent="0.25">
      <c r="H359">
        <v>601</v>
      </c>
    </row>
    <row r="360" spans="1:27" x14ac:dyDescent="0.25">
      <c r="A360">
        <v>177</v>
      </c>
      <c r="B360">
        <v>707</v>
      </c>
      <c r="C360" t="s">
        <v>723</v>
      </c>
      <c r="D360" t="s">
        <v>202</v>
      </c>
      <c r="E360" t="s">
        <v>64</v>
      </c>
      <c r="F360" t="s">
        <v>724</v>
      </c>
      <c r="G360" t="str">
        <f>"00228963"</f>
        <v>00228963</v>
      </c>
      <c r="H360" t="s">
        <v>457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25</v>
      </c>
      <c r="W360">
        <v>175</v>
      </c>
      <c r="X360">
        <v>0</v>
      </c>
      <c r="Z360">
        <v>0</v>
      </c>
      <c r="AA360" t="s">
        <v>725</v>
      </c>
    </row>
    <row r="361" spans="1:27" x14ac:dyDescent="0.25">
      <c r="H361">
        <v>601</v>
      </c>
    </row>
    <row r="362" spans="1:27" x14ac:dyDescent="0.25">
      <c r="A362">
        <v>178</v>
      </c>
      <c r="B362">
        <v>497</v>
      </c>
      <c r="C362" t="s">
        <v>726</v>
      </c>
      <c r="D362" t="s">
        <v>727</v>
      </c>
      <c r="E362" t="s">
        <v>29</v>
      </c>
      <c r="F362" t="s">
        <v>728</v>
      </c>
      <c r="G362" t="str">
        <f>"00017112"</f>
        <v>00017112</v>
      </c>
      <c r="H362" t="s">
        <v>729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54</v>
      </c>
      <c r="W362">
        <v>378</v>
      </c>
      <c r="X362">
        <v>0</v>
      </c>
      <c r="Z362">
        <v>0</v>
      </c>
      <c r="AA362" t="s">
        <v>730</v>
      </c>
    </row>
    <row r="363" spans="1:27" x14ac:dyDescent="0.25">
      <c r="H363">
        <v>601</v>
      </c>
    </row>
    <row r="364" spans="1:27" x14ac:dyDescent="0.25">
      <c r="A364">
        <v>179</v>
      </c>
      <c r="B364">
        <v>577</v>
      </c>
      <c r="C364" t="s">
        <v>731</v>
      </c>
      <c r="D364" t="s">
        <v>130</v>
      </c>
      <c r="E364" t="s">
        <v>69</v>
      </c>
      <c r="F364" t="s">
        <v>732</v>
      </c>
      <c r="G364" t="str">
        <f>"201510003449"</f>
        <v>201510003449</v>
      </c>
      <c r="H364" t="s">
        <v>733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54</v>
      </c>
      <c r="W364">
        <v>378</v>
      </c>
      <c r="X364">
        <v>0</v>
      </c>
      <c r="Z364">
        <v>0</v>
      </c>
      <c r="AA364" t="s">
        <v>734</v>
      </c>
    </row>
    <row r="365" spans="1:27" x14ac:dyDescent="0.25">
      <c r="H365">
        <v>601</v>
      </c>
    </row>
    <row r="366" spans="1:27" x14ac:dyDescent="0.25">
      <c r="A366">
        <v>180</v>
      </c>
      <c r="B366">
        <v>629</v>
      </c>
      <c r="C366" t="s">
        <v>735</v>
      </c>
      <c r="D366" t="s">
        <v>736</v>
      </c>
      <c r="E366" t="s">
        <v>60</v>
      </c>
      <c r="F366" t="s">
        <v>737</v>
      </c>
      <c r="G366" t="str">
        <f>"00225547"</f>
        <v>00225547</v>
      </c>
      <c r="H366" t="s">
        <v>738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70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Z366">
        <v>0</v>
      </c>
      <c r="AA366" t="s">
        <v>739</v>
      </c>
    </row>
    <row r="367" spans="1:27" x14ac:dyDescent="0.25">
      <c r="H367">
        <v>601</v>
      </c>
    </row>
    <row r="368" spans="1:27" x14ac:dyDescent="0.25">
      <c r="A368">
        <v>181</v>
      </c>
      <c r="B368">
        <v>675</v>
      </c>
      <c r="C368" t="s">
        <v>740</v>
      </c>
      <c r="D368" t="s">
        <v>18</v>
      </c>
      <c r="E368" t="s">
        <v>152</v>
      </c>
      <c r="F368" t="s">
        <v>741</v>
      </c>
      <c r="G368" t="str">
        <f>"00086596"</f>
        <v>00086596</v>
      </c>
      <c r="H368" t="s">
        <v>742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39</v>
      </c>
      <c r="W368">
        <v>273</v>
      </c>
      <c r="X368">
        <v>0</v>
      </c>
      <c r="Z368">
        <v>0</v>
      </c>
      <c r="AA368" t="s">
        <v>743</v>
      </c>
    </row>
    <row r="369" spans="1:27" x14ac:dyDescent="0.25">
      <c r="H369">
        <v>601</v>
      </c>
    </row>
    <row r="370" spans="1:27" x14ac:dyDescent="0.25">
      <c r="A370">
        <v>182</v>
      </c>
      <c r="B370">
        <v>218</v>
      </c>
      <c r="C370" t="s">
        <v>744</v>
      </c>
      <c r="D370" t="s">
        <v>171</v>
      </c>
      <c r="E370" t="s">
        <v>745</v>
      </c>
      <c r="F370" t="s">
        <v>746</v>
      </c>
      <c r="G370" t="str">
        <f>"201402010196"</f>
        <v>201402010196</v>
      </c>
      <c r="H370" t="s">
        <v>36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38</v>
      </c>
      <c r="W370">
        <v>266</v>
      </c>
      <c r="X370">
        <v>0</v>
      </c>
      <c r="Z370">
        <v>0</v>
      </c>
      <c r="AA370" t="s">
        <v>747</v>
      </c>
    </row>
    <row r="371" spans="1:27" x14ac:dyDescent="0.25">
      <c r="H371">
        <v>601</v>
      </c>
    </row>
    <row r="372" spans="1:27" x14ac:dyDescent="0.25">
      <c r="A372">
        <v>183</v>
      </c>
      <c r="B372">
        <v>189</v>
      </c>
      <c r="C372" t="s">
        <v>748</v>
      </c>
      <c r="D372" t="s">
        <v>39</v>
      </c>
      <c r="E372" t="s">
        <v>115</v>
      </c>
      <c r="F372" t="s">
        <v>749</v>
      </c>
      <c r="G372" t="str">
        <f>"00029410"</f>
        <v>00029410</v>
      </c>
      <c r="H372" t="s">
        <v>750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48</v>
      </c>
      <c r="W372">
        <v>336</v>
      </c>
      <c r="X372">
        <v>0</v>
      </c>
      <c r="Z372">
        <v>0</v>
      </c>
      <c r="AA372" t="s">
        <v>751</v>
      </c>
    </row>
    <row r="373" spans="1:27" x14ac:dyDescent="0.25">
      <c r="H373">
        <v>601</v>
      </c>
    </row>
    <row r="374" spans="1:27" x14ac:dyDescent="0.25">
      <c r="A374">
        <v>184</v>
      </c>
      <c r="B374">
        <v>449</v>
      </c>
      <c r="C374" t="s">
        <v>752</v>
      </c>
      <c r="D374" t="s">
        <v>753</v>
      </c>
      <c r="E374" t="s">
        <v>29</v>
      </c>
      <c r="F374" t="s">
        <v>754</v>
      </c>
      <c r="G374" t="str">
        <f>"201511028359"</f>
        <v>201511028359</v>
      </c>
      <c r="H374" t="s">
        <v>755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39</v>
      </c>
      <c r="W374">
        <v>273</v>
      </c>
      <c r="X374">
        <v>0</v>
      </c>
      <c r="Z374">
        <v>0</v>
      </c>
      <c r="AA374" t="s">
        <v>756</v>
      </c>
    </row>
    <row r="375" spans="1:27" x14ac:dyDescent="0.25">
      <c r="H375">
        <v>601</v>
      </c>
    </row>
    <row r="376" spans="1:27" x14ac:dyDescent="0.25">
      <c r="A376">
        <v>185</v>
      </c>
      <c r="B376">
        <v>615</v>
      </c>
      <c r="C376" t="s">
        <v>757</v>
      </c>
      <c r="D376" t="s">
        <v>758</v>
      </c>
      <c r="E376" t="s">
        <v>15</v>
      </c>
      <c r="F376" t="s">
        <v>759</v>
      </c>
      <c r="G376" t="str">
        <f>"201511039656"</f>
        <v>201511039656</v>
      </c>
      <c r="H376" t="s">
        <v>700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36</v>
      </c>
      <c r="W376">
        <v>252</v>
      </c>
      <c r="X376">
        <v>0</v>
      </c>
      <c r="Z376">
        <v>0</v>
      </c>
      <c r="AA376" t="s">
        <v>760</v>
      </c>
    </row>
    <row r="377" spans="1:27" x14ac:dyDescent="0.25">
      <c r="H377">
        <v>601</v>
      </c>
    </row>
    <row r="378" spans="1:27" x14ac:dyDescent="0.25">
      <c r="A378">
        <v>186</v>
      </c>
      <c r="B378">
        <v>665</v>
      </c>
      <c r="C378" t="s">
        <v>761</v>
      </c>
      <c r="D378" t="s">
        <v>54</v>
      </c>
      <c r="E378" t="s">
        <v>84</v>
      </c>
      <c r="F378" t="s">
        <v>762</v>
      </c>
      <c r="G378" t="str">
        <f>"201511007504"</f>
        <v>201511007504</v>
      </c>
      <c r="H378" t="s">
        <v>763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30</v>
      </c>
      <c r="O378">
        <v>0</v>
      </c>
      <c r="P378">
        <v>0</v>
      </c>
      <c r="Q378">
        <v>30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0</v>
      </c>
      <c r="AA378" t="s">
        <v>764</v>
      </c>
    </row>
    <row r="379" spans="1:27" x14ac:dyDescent="0.25">
      <c r="H379">
        <v>601</v>
      </c>
    </row>
    <row r="380" spans="1:27" x14ac:dyDescent="0.25">
      <c r="A380">
        <v>187</v>
      </c>
      <c r="B380">
        <v>85</v>
      </c>
      <c r="C380" t="s">
        <v>765</v>
      </c>
      <c r="D380" t="s">
        <v>22</v>
      </c>
      <c r="E380" t="s">
        <v>101</v>
      </c>
      <c r="F380" t="s">
        <v>766</v>
      </c>
      <c r="G380" t="str">
        <f>"201511025260"</f>
        <v>201511025260</v>
      </c>
      <c r="H380" t="s">
        <v>767</v>
      </c>
      <c r="I380">
        <v>150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15</v>
      </c>
      <c r="W380">
        <v>105</v>
      </c>
      <c r="X380">
        <v>0</v>
      </c>
      <c r="Z380">
        <v>0</v>
      </c>
      <c r="AA380" t="s">
        <v>768</v>
      </c>
    </row>
    <row r="381" spans="1:27" x14ac:dyDescent="0.25">
      <c r="H381">
        <v>601</v>
      </c>
    </row>
    <row r="382" spans="1:27" x14ac:dyDescent="0.25">
      <c r="A382">
        <v>188</v>
      </c>
      <c r="B382">
        <v>726</v>
      </c>
      <c r="C382" t="s">
        <v>769</v>
      </c>
      <c r="D382" t="s">
        <v>100</v>
      </c>
      <c r="E382" t="s">
        <v>69</v>
      </c>
      <c r="F382" t="s">
        <v>770</v>
      </c>
      <c r="G382" t="str">
        <f>"00015781"</f>
        <v>00015781</v>
      </c>
      <c r="H382">
        <v>726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62</v>
      </c>
      <c r="W382">
        <v>434</v>
      </c>
      <c r="X382">
        <v>0</v>
      </c>
      <c r="Z382">
        <v>0</v>
      </c>
      <c r="AA382">
        <v>1190</v>
      </c>
    </row>
    <row r="383" spans="1:27" x14ac:dyDescent="0.25">
      <c r="H383">
        <v>601</v>
      </c>
    </row>
    <row r="384" spans="1:27" x14ac:dyDescent="0.25">
      <c r="A384">
        <v>189</v>
      </c>
      <c r="B384">
        <v>346</v>
      </c>
      <c r="C384" t="s">
        <v>771</v>
      </c>
      <c r="D384" t="s">
        <v>60</v>
      </c>
      <c r="E384" t="s">
        <v>95</v>
      </c>
      <c r="F384" t="s">
        <v>772</v>
      </c>
      <c r="G384" t="str">
        <f>"201403000044"</f>
        <v>201403000044</v>
      </c>
      <c r="H384" t="s">
        <v>246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40</v>
      </c>
      <c r="W384">
        <v>280</v>
      </c>
      <c r="X384">
        <v>0</v>
      </c>
      <c r="Z384">
        <v>0</v>
      </c>
      <c r="AA384" t="s">
        <v>773</v>
      </c>
    </row>
    <row r="385" spans="1:27" x14ac:dyDescent="0.25">
      <c r="H385">
        <v>601</v>
      </c>
    </row>
    <row r="386" spans="1:27" x14ac:dyDescent="0.25">
      <c r="A386">
        <v>190</v>
      </c>
      <c r="B386">
        <v>317</v>
      </c>
      <c r="C386" t="s">
        <v>774</v>
      </c>
      <c r="D386" t="s">
        <v>201</v>
      </c>
      <c r="E386" t="s">
        <v>29</v>
      </c>
      <c r="F386" t="s">
        <v>775</v>
      </c>
      <c r="G386" t="str">
        <f>"00229776"</f>
        <v>00229776</v>
      </c>
      <c r="H386" t="s">
        <v>776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35</v>
      </c>
      <c r="W386">
        <v>245</v>
      </c>
      <c r="X386">
        <v>0</v>
      </c>
      <c r="Z386">
        <v>0</v>
      </c>
      <c r="AA386" t="s">
        <v>777</v>
      </c>
    </row>
    <row r="387" spans="1:27" x14ac:dyDescent="0.25">
      <c r="H387">
        <v>601</v>
      </c>
    </row>
    <row r="388" spans="1:27" x14ac:dyDescent="0.25">
      <c r="A388">
        <v>191</v>
      </c>
      <c r="B388">
        <v>591</v>
      </c>
      <c r="C388" t="s">
        <v>778</v>
      </c>
      <c r="D388" t="s">
        <v>22</v>
      </c>
      <c r="E388" t="s">
        <v>779</v>
      </c>
      <c r="F388" t="s">
        <v>780</v>
      </c>
      <c r="G388" t="str">
        <f>"00086911"</f>
        <v>00086911</v>
      </c>
      <c r="H388" t="s">
        <v>127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39</v>
      </c>
      <c r="W388">
        <v>273</v>
      </c>
      <c r="X388">
        <v>0</v>
      </c>
      <c r="Z388">
        <v>0</v>
      </c>
      <c r="AA388" t="s">
        <v>781</v>
      </c>
    </row>
    <row r="389" spans="1:27" x14ac:dyDescent="0.25">
      <c r="H389">
        <v>601</v>
      </c>
    </row>
    <row r="390" spans="1:27" x14ac:dyDescent="0.25">
      <c r="A390">
        <v>192</v>
      </c>
      <c r="B390">
        <v>699</v>
      </c>
      <c r="C390" t="s">
        <v>782</v>
      </c>
      <c r="D390" t="s">
        <v>134</v>
      </c>
      <c r="E390" t="s">
        <v>783</v>
      </c>
      <c r="F390" t="s">
        <v>784</v>
      </c>
      <c r="G390" t="str">
        <f>"201511042680"</f>
        <v>201511042680</v>
      </c>
      <c r="H390" t="s">
        <v>361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54</v>
      </c>
      <c r="W390">
        <v>378</v>
      </c>
      <c r="X390">
        <v>0</v>
      </c>
      <c r="Z390">
        <v>0</v>
      </c>
      <c r="AA390" t="s">
        <v>785</v>
      </c>
    </row>
    <row r="391" spans="1:27" x14ac:dyDescent="0.25">
      <c r="H391">
        <v>601</v>
      </c>
    </row>
    <row r="392" spans="1:27" x14ac:dyDescent="0.25">
      <c r="A392">
        <v>193</v>
      </c>
      <c r="B392">
        <v>419</v>
      </c>
      <c r="C392" t="s">
        <v>786</v>
      </c>
      <c r="D392" t="s">
        <v>787</v>
      </c>
      <c r="E392" t="s">
        <v>23</v>
      </c>
      <c r="F392" t="s">
        <v>788</v>
      </c>
      <c r="G392" t="str">
        <f>"201510004501"</f>
        <v>201510004501</v>
      </c>
      <c r="H392" t="s">
        <v>465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29</v>
      </c>
      <c r="W392">
        <v>203</v>
      </c>
      <c r="X392">
        <v>0</v>
      </c>
      <c r="Z392">
        <v>0</v>
      </c>
      <c r="AA392" t="s">
        <v>789</v>
      </c>
    </row>
    <row r="393" spans="1:27" x14ac:dyDescent="0.25">
      <c r="H393">
        <v>601</v>
      </c>
    </row>
    <row r="394" spans="1:27" x14ac:dyDescent="0.25">
      <c r="A394">
        <v>194</v>
      </c>
      <c r="B394">
        <v>572</v>
      </c>
      <c r="C394" t="s">
        <v>790</v>
      </c>
      <c r="D394" t="s">
        <v>54</v>
      </c>
      <c r="E394" t="s">
        <v>39</v>
      </c>
      <c r="F394" t="s">
        <v>791</v>
      </c>
      <c r="G394" t="str">
        <f>"201511027603"</f>
        <v>201511027603</v>
      </c>
      <c r="H394" t="s">
        <v>606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44</v>
      </c>
      <c r="W394">
        <v>308</v>
      </c>
      <c r="X394">
        <v>0</v>
      </c>
      <c r="Z394">
        <v>0</v>
      </c>
      <c r="AA394" t="s">
        <v>792</v>
      </c>
    </row>
    <row r="395" spans="1:27" x14ac:dyDescent="0.25">
      <c r="H395">
        <v>601</v>
      </c>
    </row>
    <row r="396" spans="1:27" x14ac:dyDescent="0.25">
      <c r="A396">
        <v>195</v>
      </c>
      <c r="B396">
        <v>511</v>
      </c>
      <c r="C396" t="s">
        <v>793</v>
      </c>
      <c r="D396" t="s">
        <v>477</v>
      </c>
      <c r="E396" t="s">
        <v>29</v>
      </c>
      <c r="F396" t="s">
        <v>794</v>
      </c>
      <c r="G396" t="str">
        <f>"201511032329"</f>
        <v>201511032329</v>
      </c>
      <c r="H396" t="s">
        <v>795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47</v>
      </c>
      <c r="W396">
        <v>329</v>
      </c>
      <c r="X396">
        <v>0</v>
      </c>
      <c r="Z396">
        <v>0</v>
      </c>
      <c r="AA396" t="s">
        <v>796</v>
      </c>
    </row>
    <row r="397" spans="1:27" x14ac:dyDescent="0.25">
      <c r="H397">
        <v>601</v>
      </c>
    </row>
    <row r="398" spans="1:27" x14ac:dyDescent="0.25">
      <c r="A398">
        <v>196</v>
      </c>
      <c r="B398">
        <v>342</v>
      </c>
      <c r="C398" t="s">
        <v>797</v>
      </c>
      <c r="D398" t="s">
        <v>18</v>
      </c>
      <c r="E398" t="s">
        <v>507</v>
      </c>
      <c r="F398" t="s">
        <v>798</v>
      </c>
      <c r="G398" t="str">
        <f>"00016679"</f>
        <v>00016679</v>
      </c>
      <c r="H398" t="s">
        <v>86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50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35</v>
      </c>
      <c r="W398">
        <v>245</v>
      </c>
      <c r="X398">
        <v>0</v>
      </c>
      <c r="Z398">
        <v>0</v>
      </c>
      <c r="AA398" t="s">
        <v>799</v>
      </c>
    </row>
    <row r="399" spans="1:27" x14ac:dyDescent="0.25">
      <c r="H399">
        <v>601</v>
      </c>
    </row>
    <row r="400" spans="1:27" x14ac:dyDescent="0.25">
      <c r="A400">
        <v>197</v>
      </c>
      <c r="B400">
        <v>322</v>
      </c>
      <c r="C400" t="s">
        <v>800</v>
      </c>
      <c r="D400" t="s">
        <v>223</v>
      </c>
      <c r="E400" t="s">
        <v>84</v>
      </c>
      <c r="F400" t="s">
        <v>801</v>
      </c>
      <c r="G400" t="str">
        <f>"201410012536"</f>
        <v>201410012536</v>
      </c>
      <c r="H400" t="s">
        <v>802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61</v>
      </c>
      <c r="W400">
        <v>427</v>
      </c>
      <c r="X400">
        <v>0</v>
      </c>
      <c r="Z400">
        <v>0</v>
      </c>
      <c r="AA400" t="s">
        <v>803</v>
      </c>
    </row>
    <row r="401" spans="1:27" x14ac:dyDescent="0.25">
      <c r="H401">
        <v>601</v>
      </c>
    </row>
    <row r="402" spans="1:27" x14ac:dyDescent="0.25">
      <c r="A402">
        <v>198</v>
      </c>
      <c r="B402">
        <v>162</v>
      </c>
      <c r="C402" t="s">
        <v>804</v>
      </c>
      <c r="D402" t="s">
        <v>54</v>
      </c>
      <c r="E402" t="s">
        <v>582</v>
      </c>
      <c r="F402" t="s">
        <v>805</v>
      </c>
      <c r="G402" t="str">
        <f>"201511008156"</f>
        <v>201511008156</v>
      </c>
      <c r="H402">
        <v>836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44</v>
      </c>
      <c r="W402">
        <v>308</v>
      </c>
      <c r="X402">
        <v>0</v>
      </c>
      <c r="Z402">
        <v>0</v>
      </c>
      <c r="AA402">
        <v>1174</v>
      </c>
    </row>
    <row r="403" spans="1:27" x14ac:dyDescent="0.25">
      <c r="H403">
        <v>601</v>
      </c>
    </row>
    <row r="404" spans="1:27" x14ac:dyDescent="0.25">
      <c r="A404">
        <v>199</v>
      </c>
      <c r="B404">
        <v>544</v>
      </c>
      <c r="C404" t="s">
        <v>806</v>
      </c>
      <c r="D404" t="s">
        <v>54</v>
      </c>
      <c r="E404" t="s">
        <v>95</v>
      </c>
      <c r="F404" t="s">
        <v>807</v>
      </c>
      <c r="G404" t="str">
        <f>"201511018676"</f>
        <v>201511018676</v>
      </c>
      <c r="H404" t="s">
        <v>808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29</v>
      </c>
      <c r="W404">
        <v>203</v>
      </c>
      <c r="X404">
        <v>0</v>
      </c>
      <c r="Z404">
        <v>0</v>
      </c>
      <c r="AA404" t="s">
        <v>809</v>
      </c>
    </row>
    <row r="405" spans="1:27" x14ac:dyDescent="0.25">
      <c r="H405">
        <v>601</v>
      </c>
    </row>
    <row r="406" spans="1:27" x14ac:dyDescent="0.25">
      <c r="A406">
        <v>200</v>
      </c>
      <c r="B406">
        <v>482</v>
      </c>
      <c r="C406" t="s">
        <v>810</v>
      </c>
      <c r="D406" t="s">
        <v>59</v>
      </c>
      <c r="E406" t="s">
        <v>39</v>
      </c>
      <c r="F406" t="s">
        <v>811</v>
      </c>
      <c r="G406" t="str">
        <f>"201511024852"</f>
        <v>201511024852</v>
      </c>
      <c r="H406" t="s">
        <v>812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54</v>
      </c>
      <c r="W406">
        <v>378</v>
      </c>
      <c r="X406">
        <v>0</v>
      </c>
      <c r="Z406">
        <v>0</v>
      </c>
      <c r="AA406" t="s">
        <v>813</v>
      </c>
    </row>
    <row r="407" spans="1:27" x14ac:dyDescent="0.25">
      <c r="H407">
        <v>601</v>
      </c>
    </row>
    <row r="408" spans="1:27" x14ac:dyDescent="0.25">
      <c r="A408">
        <v>201</v>
      </c>
      <c r="B408">
        <v>519</v>
      </c>
      <c r="C408" t="s">
        <v>814</v>
      </c>
      <c r="D408" t="s">
        <v>22</v>
      </c>
      <c r="E408" t="s">
        <v>29</v>
      </c>
      <c r="F408" t="s">
        <v>815</v>
      </c>
      <c r="G408" t="str">
        <f>"00070399"</f>
        <v>00070399</v>
      </c>
      <c r="H408">
        <v>814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46</v>
      </c>
      <c r="W408">
        <v>322</v>
      </c>
      <c r="X408">
        <v>0</v>
      </c>
      <c r="Z408">
        <v>0</v>
      </c>
      <c r="AA408">
        <v>1166</v>
      </c>
    </row>
    <row r="409" spans="1:27" x14ac:dyDescent="0.25">
      <c r="H409">
        <v>601</v>
      </c>
    </row>
    <row r="410" spans="1:27" x14ac:dyDescent="0.25">
      <c r="A410">
        <v>202</v>
      </c>
      <c r="B410">
        <v>207</v>
      </c>
      <c r="C410" t="s">
        <v>816</v>
      </c>
      <c r="D410" t="s">
        <v>817</v>
      </c>
      <c r="E410" t="s">
        <v>69</v>
      </c>
      <c r="F410" t="s">
        <v>818</v>
      </c>
      <c r="G410" t="str">
        <f>"201511029619"</f>
        <v>201511029619</v>
      </c>
      <c r="H410" t="s">
        <v>312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41</v>
      </c>
      <c r="W410">
        <v>287</v>
      </c>
      <c r="X410">
        <v>0</v>
      </c>
      <c r="Z410">
        <v>0</v>
      </c>
      <c r="AA410" t="s">
        <v>819</v>
      </c>
    </row>
    <row r="411" spans="1:27" x14ac:dyDescent="0.25">
      <c r="H411">
        <v>601</v>
      </c>
    </row>
    <row r="412" spans="1:27" x14ac:dyDescent="0.25">
      <c r="A412">
        <v>203</v>
      </c>
      <c r="B412">
        <v>208</v>
      </c>
      <c r="C412" t="s">
        <v>820</v>
      </c>
      <c r="D412" t="s">
        <v>593</v>
      </c>
      <c r="E412" t="s">
        <v>69</v>
      </c>
      <c r="F412" t="s">
        <v>821</v>
      </c>
      <c r="G412" t="str">
        <f>"201511037787"</f>
        <v>201511037787</v>
      </c>
      <c r="H412" t="s">
        <v>501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16</v>
      </c>
      <c r="W412">
        <v>112</v>
      </c>
      <c r="X412">
        <v>0</v>
      </c>
      <c r="Z412">
        <v>0</v>
      </c>
      <c r="AA412" t="s">
        <v>822</v>
      </c>
    </row>
    <row r="413" spans="1:27" x14ac:dyDescent="0.25">
      <c r="H413">
        <v>601</v>
      </c>
    </row>
    <row r="414" spans="1:27" x14ac:dyDescent="0.25">
      <c r="A414">
        <v>204</v>
      </c>
      <c r="B414">
        <v>238</v>
      </c>
      <c r="C414" t="s">
        <v>823</v>
      </c>
      <c r="D414" t="s">
        <v>79</v>
      </c>
      <c r="E414" t="s">
        <v>29</v>
      </c>
      <c r="F414" t="s">
        <v>824</v>
      </c>
      <c r="G414" t="str">
        <f>"201012000044"</f>
        <v>201012000044</v>
      </c>
      <c r="H414" t="s">
        <v>825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30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47</v>
      </c>
      <c r="W414">
        <v>329</v>
      </c>
      <c r="X414">
        <v>0</v>
      </c>
      <c r="Z414">
        <v>0</v>
      </c>
      <c r="AA414" t="s">
        <v>826</v>
      </c>
    </row>
    <row r="415" spans="1:27" x14ac:dyDescent="0.25">
      <c r="H415">
        <v>601</v>
      </c>
    </row>
    <row r="416" spans="1:27" x14ac:dyDescent="0.25">
      <c r="A416">
        <v>205</v>
      </c>
      <c r="B416">
        <v>630</v>
      </c>
      <c r="C416" t="s">
        <v>735</v>
      </c>
      <c r="D416" t="s">
        <v>827</v>
      </c>
      <c r="E416" t="s">
        <v>60</v>
      </c>
      <c r="F416" t="s">
        <v>828</v>
      </c>
      <c r="G416" t="str">
        <f>"00225099"</f>
        <v>00225099</v>
      </c>
      <c r="H416" t="s">
        <v>738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30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Z416">
        <v>0</v>
      </c>
      <c r="AA416" t="s">
        <v>829</v>
      </c>
    </row>
    <row r="417" spans="1:27" x14ac:dyDescent="0.25">
      <c r="H417">
        <v>601</v>
      </c>
    </row>
    <row r="418" spans="1:27" x14ac:dyDescent="0.25">
      <c r="A418">
        <v>206</v>
      </c>
      <c r="B418">
        <v>652</v>
      </c>
      <c r="C418" t="s">
        <v>830</v>
      </c>
      <c r="D418" t="s">
        <v>130</v>
      </c>
      <c r="E418" t="s">
        <v>23</v>
      </c>
      <c r="F418" t="s">
        <v>831</v>
      </c>
      <c r="G418" t="str">
        <f>"201511038445"</f>
        <v>201511038445</v>
      </c>
      <c r="H418" t="s">
        <v>832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48</v>
      </c>
      <c r="W418">
        <v>336</v>
      </c>
      <c r="X418">
        <v>0</v>
      </c>
      <c r="Z418">
        <v>0</v>
      </c>
      <c r="AA418" t="s">
        <v>833</v>
      </c>
    </row>
    <row r="419" spans="1:27" x14ac:dyDescent="0.25">
      <c r="H419">
        <v>601</v>
      </c>
    </row>
    <row r="420" spans="1:27" x14ac:dyDescent="0.25">
      <c r="A420">
        <v>207</v>
      </c>
      <c r="B420">
        <v>165</v>
      </c>
      <c r="C420" t="s">
        <v>834</v>
      </c>
      <c r="D420" t="s">
        <v>22</v>
      </c>
      <c r="E420" t="s">
        <v>223</v>
      </c>
      <c r="F420" t="s">
        <v>835</v>
      </c>
      <c r="G420" t="str">
        <f>"201511016919"</f>
        <v>201511016919</v>
      </c>
      <c r="H420" t="s">
        <v>836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50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33</v>
      </c>
      <c r="W420">
        <v>231</v>
      </c>
      <c r="X420">
        <v>0</v>
      </c>
      <c r="Z420">
        <v>0</v>
      </c>
      <c r="AA420" t="s">
        <v>837</v>
      </c>
    </row>
    <row r="421" spans="1:27" x14ac:dyDescent="0.25">
      <c r="H421">
        <v>601</v>
      </c>
    </row>
    <row r="422" spans="1:27" x14ac:dyDescent="0.25">
      <c r="A422">
        <v>208</v>
      </c>
      <c r="B422">
        <v>376</v>
      </c>
      <c r="C422" t="s">
        <v>838</v>
      </c>
      <c r="D422" t="s">
        <v>839</v>
      </c>
      <c r="E422" t="s">
        <v>296</v>
      </c>
      <c r="F422" t="s">
        <v>840</v>
      </c>
      <c r="G422" t="str">
        <f>"201511032588"</f>
        <v>201511032588</v>
      </c>
      <c r="H422" t="s">
        <v>841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39</v>
      </c>
      <c r="W422">
        <v>273</v>
      </c>
      <c r="X422">
        <v>0</v>
      </c>
      <c r="Z422">
        <v>0</v>
      </c>
      <c r="AA422" t="s">
        <v>842</v>
      </c>
    </row>
    <row r="423" spans="1:27" x14ac:dyDescent="0.25">
      <c r="H423">
        <v>601</v>
      </c>
    </row>
    <row r="424" spans="1:27" x14ac:dyDescent="0.25">
      <c r="A424">
        <v>209</v>
      </c>
      <c r="B424">
        <v>283</v>
      </c>
      <c r="C424" t="s">
        <v>843</v>
      </c>
      <c r="D424" t="s">
        <v>124</v>
      </c>
      <c r="E424" t="s">
        <v>95</v>
      </c>
      <c r="F424" t="s">
        <v>844</v>
      </c>
      <c r="G424" t="str">
        <f>"201511031249"</f>
        <v>201511031249</v>
      </c>
      <c r="H424" t="s">
        <v>601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23</v>
      </c>
      <c r="W424">
        <v>161</v>
      </c>
      <c r="X424">
        <v>0</v>
      </c>
      <c r="Z424">
        <v>0</v>
      </c>
      <c r="AA424" t="s">
        <v>845</v>
      </c>
    </row>
    <row r="425" spans="1:27" x14ac:dyDescent="0.25">
      <c r="H425">
        <v>601</v>
      </c>
    </row>
    <row r="426" spans="1:27" x14ac:dyDescent="0.25">
      <c r="A426">
        <v>210</v>
      </c>
      <c r="B426">
        <v>21</v>
      </c>
      <c r="C426" t="s">
        <v>846</v>
      </c>
      <c r="D426" t="s">
        <v>196</v>
      </c>
      <c r="E426" t="s">
        <v>594</v>
      </c>
      <c r="F426" t="s">
        <v>847</v>
      </c>
      <c r="G426" t="str">
        <f>"201511010372"</f>
        <v>201511010372</v>
      </c>
      <c r="H426" t="s">
        <v>848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59</v>
      </c>
      <c r="W426">
        <v>413</v>
      </c>
      <c r="X426">
        <v>0</v>
      </c>
      <c r="Z426">
        <v>0</v>
      </c>
      <c r="AA426" t="s">
        <v>849</v>
      </c>
    </row>
    <row r="427" spans="1:27" x14ac:dyDescent="0.25">
      <c r="H427">
        <v>601</v>
      </c>
    </row>
    <row r="428" spans="1:27" x14ac:dyDescent="0.25">
      <c r="A428">
        <v>211</v>
      </c>
      <c r="B428">
        <v>703</v>
      </c>
      <c r="C428" t="s">
        <v>850</v>
      </c>
      <c r="D428" t="s">
        <v>851</v>
      </c>
      <c r="E428" t="s">
        <v>60</v>
      </c>
      <c r="F428" t="s">
        <v>852</v>
      </c>
      <c r="G428" t="str">
        <f>"00230171"</f>
        <v>00230171</v>
      </c>
      <c r="H428" t="s">
        <v>853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Z428">
        <v>1</v>
      </c>
      <c r="AA428" t="s">
        <v>854</v>
      </c>
    </row>
    <row r="429" spans="1:27" x14ac:dyDescent="0.25">
      <c r="H429">
        <v>601</v>
      </c>
    </row>
    <row r="430" spans="1:27" x14ac:dyDescent="0.25">
      <c r="A430">
        <v>212</v>
      </c>
      <c r="B430">
        <v>512</v>
      </c>
      <c r="C430" t="s">
        <v>793</v>
      </c>
      <c r="D430" t="s">
        <v>233</v>
      </c>
      <c r="E430" t="s">
        <v>29</v>
      </c>
      <c r="F430" t="s">
        <v>855</v>
      </c>
      <c r="G430" t="str">
        <f>"201511032444"</f>
        <v>201511032444</v>
      </c>
      <c r="H430" t="s">
        <v>274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52</v>
      </c>
      <c r="W430">
        <v>364</v>
      </c>
      <c r="X430">
        <v>0</v>
      </c>
      <c r="Z430">
        <v>0</v>
      </c>
      <c r="AA430" t="s">
        <v>856</v>
      </c>
    </row>
    <row r="431" spans="1:27" x14ac:dyDescent="0.25">
      <c r="H431">
        <v>601</v>
      </c>
    </row>
    <row r="432" spans="1:27" x14ac:dyDescent="0.25">
      <c r="A432">
        <v>213</v>
      </c>
      <c r="B432">
        <v>109</v>
      </c>
      <c r="C432" t="s">
        <v>857</v>
      </c>
      <c r="D432" t="s">
        <v>18</v>
      </c>
      <c r="E432" t="s">
        <v>15</v>
      </c>
      <c r="F432" t="s">
        <v>858</v>
      </c>
      <c r="G432" t="str">
        <f>"00033321"</f>
        <v>00033321</v>
      </c>
      <c r="H432" t="s">
        <v>859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11</v>
      </c>
      <c r="W432">
        <v>77</v>
      </c>
      <c r="X432">
        <v>0</v>
      </c>
      <c r="Z432">
        <v>1</v>
      </c>
      <c r="AA432" t="s">
        <v>860</v>
      </c>
    </row>
    <row r="433" spans="1:27" x14ac:dyDescent="0.25">
      <c r="H433">
        <v>601</v>
      </c>
    </row>
    <row r="434" spans="1:27" x14ac:dyDescent="0.25">
      <c r="A434">
        <v>214</v>
      </c>
      <c r="B434">
        <v>239</v>
      </c>
      <c r="C434" t="s">
        <v>861</v>
      </c>
      <c r="D434" t="s">
        <v>18</v>
      </c>
      <c r="E434" t="s">
        <v>202</v>
      </c>
      <c r="F434" t="s">
        <v>862</v>
      </c>
      <c r="G434" t="str">
        <f>"201511023545"</f>
        <v>201511023545</v>
      </c>
      <c r="H434" t="s">
        <v>825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48</v>
      </c>
      <c r="W434">
        <v>336</v>
      </c>
      <c r="X434">
        <v>0</v>
      </c>
      <c r="Z434">
        <v>0</v>
      </c>
      <c r="AA434" t="s">
        <v>863</v>
      </c>
    </row>
    <row r="435" spans="1:27" x14ac:dyDescent="0.25">
      <c r="H435">
        <v>601</v>
      </c>
    </row>
    <row r="436" spans="1:27" x14ac:dyDescent="0.25">
      <c r="A436">
        <v>215</v>
      </c>
      <c r="B436">
        <v>477</v>
      </c>
      <c r="C436" t="s">
        <v>864</v>
      </c>
      <c r="D436" t="s">
        <v>865</v>
      </c>
      <c r="E436" t="s">
        <v>866</v>
      </c>
      <c r="F436" t="s">
        <v>867</v>
      </c>
      <c r="G436" t="str">
        <f>"201511027608"</f>
        <v>201511027608</v>
      </c>
      <c r="H436" t="s">
        <v>750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11</v>
      </c>
      <c r="W436">
        <v>77</v>
      </c>
      <c r="X436">
        <v>0</v>
      </c>
      <c r="Z436">
        <v>0</v>
      </c>
      <c r="AA436" t="s">
        <v>868</v>
      </c>
    </row>
    <row r="437" spans="1:27" x14ac:dyDescent="0.25">
      <c r="H437">
        <v>601</v>
      </c>
    </row>
    <row r="438" spans="1:27" x14ac:dyDescent="0.25">
      <c r="A438">
        <v>216</v>
      </c>
      <c r="B438">
        <v>405</v>
      </c>
      <c r="C438" t="s">
        <v>869</v>
      </c>
      <c r="D438" t="s">
        <v>817</v>
      </c>
      <c r="E438" t="s">
        <v>29</v>
      </c>
      <c r="F438" t="s">
        <v>870</v>
      </c>
      <c r="G438" t="str">
        <f>"00224093"</f>
        <v>00224093</v>
      </c>
      <c r="H438">
        <v>858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30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31</v>
      </c>
      <c r="W438">
        <v>217</v>
      </c>
      <c r="X438">
        <v>0</v>
      </c>
      <c r="Z438">
        <v>0</v>
      </c>
      <c r="AA438">
        <v>1135</v>
      </c>
    </row>
    <row r="439" spans="1:27" x14ac:dyDescent="0.25">
      <c r="H439">
        <v>601</v>
      </c>
    </row>
    <row r="440" spans="1:27" x14ac:dyDescent="0.25">
      <c r="A440">
        <v>217</v>
      </c>
      <c r="B440">
        <v>271</v>
      </c>
      <c r="C440" t="s">
        <v>871</v>
      </c>
      <c r="D440" t="s">
        <v>134</v>
      </c>
      <c r="E440" t="s">
        <v>39</v>
      </c>
      <c r="F440" t="s">
        <v>872</v>
      </c>
      <c r="G440" t="str">
        <f>"201510003924"</f>
        <v>201510003924</v>
      </c>
      <c r="H440" t="s">
        <v>204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40</v>
      </c>
      <c r="W440">
        <v>280</v>
      </c>
      <c r="X440">
        <v>0</v>
      </c>
      <c r="Z440">
        <v>0</v>
      </c>
      <c r="AA440" t="s">
        <v>873</v>
      </c>
    </row>
    <row r="441" spans="1:27" x14ac:dyDescent="0.25">
      <c r="H441">
        <v>601</v>
      </c>
    </row>
    <row r="442" spans="1:27" x14ac:dyDescent="0.25">
      <c r="A442">
        <v>218</v>
      </c>
      <c r="B442">
        <v>244</v>
      </c>
      <c r="C442" t="s">
        <v>874</v>
      </c>
      <c r="D442" t="s">
        <v>22</v>
      </c>
      <c r="E442" t="s">
        <v>39</v>
      </c>
      <c r="F442" t="s">
        <v>875</v>
      </c>
      <c r="G442" t="str">
        <f>"201511025279"</f>
        <v>201511025279</v>
      </c>
      <c r="H442" t="s">
        <v>501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33</v>
      </c>
      <c r="W442">
        <v>231</v>
      </c>
      <c r="X442">
        <v>0</v>
      </c>
      <c r="Z442">
        <v>0</v>
      </c>
      <c r="AA442" t="s">
        <v>876</v>
      </c>
    </row>
    <row r="443" spans="1:27" x14ac:dyDescent="0.25">
      <c r="H443">
        <v>601</v>
      </c>
    </row>
    <row r="444" spans="1:27" x14ac:dyDescent="0.25">
      <c r="A444">
        <v>219</v>
      </c>
      <c r="B444">
        <v>124</v>
      </c>
      <c r="C444" t="s">
        <v>877</v>
      </c>
      <c r="D444" t="s">
        <v>193</v>
      </c>
      <c r="E444" t="s">
        <v>152</v>
      </c>
      <c r="F444" t="s">
        <v>878</v>
      </c>
      <c r="G444" t="str">
        <f>"201510000838"</f>
        <v>201510000838</v>
      </c>
      <c r="H444" t="s">
        <v>154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30</v>
      </c>
      <c r="Q444">
        <v>30</v>
      </c>
      <c r="R444">
        <v>0</v>
      </c>
      <c r="S444">
        <v>0</v>
      </c>
      <c r="T444">
        <v>0</v>
      </c>
      <c r="U444">
        <v>0</v>
      </c>
      <c r="V444">
        <v>38</v>
      </c>
      <c r="W444">
        <v>266</v>
      </c>
      <c r="X444">
        <v>0</v>
      </c>
      <c r="Z444">
        <v>0</v>
      </c>
      <c r="AA444" t="s">
        <v>879</v>
      </c>
    </row>
    <row r="445" spans="1:27" x14ac:dyDescent="0.25">
      <c r="H445">
        <v>601</v>
      </c>
    </row>
    <row r="446" spans="1:27" x14ac:dyDescent="0.25">
      <c r="A446">
        <v>220</v>
      </c>
      <c r="B446">
        <v>701</v>
      </c>
      <c r="C446" t="s">
        <v>880</v>
      </c>
      <c r="D446" t="s">
        <v>100</v>
      </c>
      <c r="E446" t="s">
        <v>29</v>
      </c>
      <c r="F446" t="s">
        <v>881</v>
      </c>
      <c r="G446" t="str">
        <f>"201511040012"</f>
        <v>201511040012</v>
      </c>
      <c r="H446" t="s">
        <v>763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50</v>
      </c>
      <c r="O446">
        <v>0</v>
      </c>
      <c r="P446">
        <v>0</v>
      </c>
      <c r="Q446">
        <v>30</v>
      </c>
      <c r="R446">
        <v>0</v>
      </c>
      <c r="S446">
        <v>0</v>
      </c>
      <c r="T446">
        <v>0</v>
      </c>
      <c r="U446">
        <v>0</v>
      </c>
      <c r="V446">
        <v>17</v>
      </c>
      <c r="W446">
        <v>119</v>
      </c>
      <c r="X446">
        <v>0</v>
      </c>
      <c r="Z446">
        <v>0</v>
      </c>
      <c r="AA446" t="s">
        <v>882</v>
      </c>
    </row>
    <row r="447" spans="1:27" x14ac:dyDescent="0.25">
      <c r="H447">
        <v>601</v>
      </c>
    </row>
    <row r="448" spans="1:27" x14ac:dyDescent="0.25">
      <c r="A448">
        <v>221</v>
      </c>
      <c r="B448">
        <v>361</v>
      </c>
      <c r="C448" t="s">
        <v>883</v>
      </c>
      <c r="D448" t="s">
        <v>884</v>
      </c>
      <c r="E448" t="s">
        <v>69</v>
      </c>
      <c r="F448" t="s">
        <v>885</v>
      </c>
      <c r="G448" t="str">
        <f>"201511011716"</f>
        <v>201511011716</v>
      </c>
      <c r="H448" t="s">
        <v>346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33</v>
      </c>
      <c r="W448">
        <v>231</v>
      </c>
      <c r="X448">
        <v>0</v>
      </c>
      <c r="Z448">
        <v>0</v>
      </c>
      <c r="AA448" t="s">
        <v>886</v>
      </c>
    </row>
    <row r="449" spans="1:27" x14ac:dyDescent="0.25">
      <c r="H449">
        <v>601</v>
      </c>
    </row>
    <row r="450" spans="1:27" x14ac:dyDescent="0.25">
      <c r="A450">
        <v>222</v>
      </c>
      <c r="B450">
        <v>593</v>
      </c>
      <c r="C450" t="s">
        <v>887</v>
      </c>
      <c r="D450" t="s">
        <v>888</v>
      </c>
      <c r="E450" t="s">
        <v>188</v>
      </c>
      <c r="F450" t="s">
        <v>889</v>
      </c>
      <c r="G450" t="str">
        <f>"201510004152"</f>
        <v>201510004152</v>
      </c>
      <c r="H450">
        <v>858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34</v>
      </c>
      <c r="W450">
        <v>238</v>
      </c>
      <c r="X450">
        <v>0</v>
      </c>
      <c r="Z450">
        <v>0</v>
      </c>
      <c r="AA450">
        <v>1126</v>
      </c>
    </row>
    <row r="451" spans="1:27" x14ac:dyDescent="0.25">
      <c r="H451">
        <v>601</v>
      </c>
    </row>
    <row r="452" spans="1:27" x14ac:dyDescent="0.25">
      <c r="A452">
        <v>223</v>
      </c>
      <c r="B452">
        <v>450</v>
      </c>
      <c r="C452" t="s">
        <v>890</v>
      </c>
      <c r="D452" t="s">
        <v>716</v>
      </c>
      <c r="E452" t="s">
        <v>23</v>
      </c>
      <c r="F452" t="s">
        <v>891</v>
      </c>
      <c r="G452" t="str">
        <f>"00228098"</f>
        <v>00228098</v>
      </c>
      <c r="H452" t="s">
        <v>596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6</v>
      </c>
      <c r="W452">
        <v>42</v>
      </c>
      <c r="X452">
        <v>0</v>
      </c>
      <c r="Z452">
        <v>0</v>
      </c>
      <c r="AA452" t="s">
        <v>892</v>
      </c>
    </row>
    <row r="453" spans="1:27" x14ac:dyDescent="0.25">
      <c r="H453">
        <v>601</v>
      </c>
    </row>
    <row r="454" spans="1:27" x14ac:dyDescent="0.25">
      <c r="A454">
        <v>224</v>
      </c>
      <c r="B454">
        <v>750</v>
      </c>
      <c r="C454" t="s">
        <v>893</v>
      </c>
      <c r="D454" t="s">
        <v>22</v>
      </c>
      <c r="E454" t="s">
        <v>29</v>
      </c>
      <c r="F454" t="s">
        <v>894</v>
      </c>
      <c r="G454" t="str">
        <f>"00230076"</f>
        <v>00230076</v>
      </c>
      <c r="H454" t="s">
        <v>283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42</v>
      </c>
      <c r="W454">
        <v>294</v>
      </c>
      <c r="X454">
        <v>0</v>
      </c>
      <c r="Z454">
        <v>0</v>
      </c>
      <c r="AA454" t="s">
        <v>895</v>
      </c>
    </row>
    <row r="455" spans="1:27" x14ac:dyDescent="0.25">
      <c r="H455">
        <v>601</v>
      </c>
    </row>
    <row r="456" spans="1:27" x14ac:dyDescent="0.25">
      <c r="A456">
        <v>225</v>
      </c>
      <c r="B456">
        <v>209</v>
      </c>
      <c r="C456" t="s">
        <v>735</v>
      </c>
      <c r="D456" t="s">
        <v>108</v>
      </c>
      <c r="E456" t="s">
        <v>39</v>
      </c>
      <c r="F456" t="s">
        <v>896</v>
      </c>
      <c r="G456" t="str">
        <f>"201511005513"</f>
        <v>201511005513</v>
      </c>
      <c r="H456" t="s">
        <v>410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44</v>
      </c>
      <c r="W456">
        <v>308</v>
      </c>
      <c r="X456">
        <v>0</v>
      </c>
      <c r="Z456">
        <v>0</v>
      </c>
      <c r="AA456" t="s">
        <v>897</v>
      </c>
    </row>
    <row r="457" spans="1:27" x14ac:dyDescent="0.25">
      <c r="H457">
        <v>601</v>
      </c>
    </row>
    <row r="458" spans="1:27" x14ac:dyDescent="0.25">
      <c r="A458">
        <v>226</v>
      </c>
      <c r="B458">
        <v>476</v>
      </c>
      <c r="C458" t="s">
        <v>898</v>
      </c>
      <c r="D458" t="s">
        <v>332</v>
      </c>
      <c r="E458" t="s">
        <v>84</v>
      </c>
      <c r="F458" t="s">
        <v>899</v>
      </c>
      <c r="G458" t="str">
        <f>"00224468"</f>
        <v>00224468</v>
      </c>
      <c r="H458" t="s">
        <v>900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36</v>
      </c>
      <c r="W458">
        <v>252</v>
      </c>
      <c r="X458">
        <v>0</v>
      </c>
      <c r="Z458">
        <v>0</v>
      </c>
      <c r="AA458" t="s">
        <v>901</v>
      </c>
    </row>
    <row r="459" spans="1:27" x14ac:dyDescent="0.25">
      <c r="H459">
        <v>601</v>
      </c>
    </row>
    <row r="460" spans="1:27" x14ac:dyDescent="0.25">
      <c r="A460">
        <v>227</v>
      </c>
      <c r="B460">
        <v>520</v>
      </c>
      <c r="C460" t="s">
        <v>902</v>
      </c>
      <c r="D460" t="s">
        <v>367</v>
      </c>
      <c r="E460" t="s">
        <v>84</v>
      </c>
      <c r="F460" t="s">
        <v>903</v>
      </c>
      <c r="G460" t="str">
        <f>"00034888"</f>
        <v>00034888</v>
      </c>
      <c r="H460" t="s">
        <v>904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48</v>
      </c>
      <c r="W460">
        <v>336</v>
      </c>
      <c r="X460">
        <v>0</v>
      </c>
      <c r="Z460">
        <v>0</v>
      </c>
      <c r="AA460" t="s">
        <v>905</v>
      </c>
    </row>
    <row r="461" spans="1:27" x14ac:dyDescent="0.25">
      <c r="H461">
        <v>601</v>
      </c>
    </row>
    <row r="462" spans="1:27" x14ac:dyDescent="0.25">
      <c r="A462">
        <v>228</v>
      </c>
      <c r="B462">
        <v>258</v>
      </c>
      <c r="C462" t="s">
        <v>906</v>
      </c>
      <c r="D462" t="s">
        <v>907</v>
      </c>
      <c r="E462" t="s">
        <v>908</v>
      </c>
      <c r="F462" t="s">
        <v>909</v>
      </c>
      <c r="G462" t="str">
        <f>"00024230"</f>
        <v>00024230</v>
      </c>
      <c r="H462">
        <v>814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43</v>
      </c>
      <c r="W462">
        <v>301</v>
      </c>
      <c r="X462">
        <v>0</v>
      </c>
      <c r="Z462">
        <v>2</v>
      </c>
      <c r="AA462">
        <v>1115</v>
      </c>
    </row>
    <row r="463" spans="1:27" x14ac:dyDescent="0.25">
      <c r="H463">
        <v>601</v>
      </c>
    </row>
    <row r="464" spans="1:27" x14ac:dyDescent="0.25">
      <c r="A464">
        <v>229</v>
      </c>
      <c r="B464">
        <v>224</v>
      </c>
      <c r="C464" t="s">
        <v>910</v>
      </c>
      <c r="D464" t="s">
        <v>911</v>
      </c>
      <c r="E464" t="s">
        <v>912</v>
      </c>
      <c r="F464" t="s">
        <v>913</v>
      </c>
      <c r="G464" t="str">
        <f>"00021947"</f>
        <v>00021947</v>
      </c>
      <c r="H464" t="s">
        <v>246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35</v>
      </c>
      <c r="W464">
        <v>245</v>
      </c>
      <c r="X464">
        <v>0</v>
      </c>
      <c r="Z464">
        <v>0</v>
      </c>
      <c r="AA464" t="s">
        <v>914</v>
      </c>
    </row>
    <row r="465" spans="1:27" x14ac:dyDescent="0.25">
      <c r="H465">
        <v>601</v>
      </c>
    </row>
    <row r="466" spans="1:27" x14ac:dyDescent="0.25">
      <c r="A466">
        <v>230</v>
      </c>
      <c r="B466">
        <v>389</v>
      </c>
      <c r="C466" t="s">
        <v>915</v>
      </c>
      <c r="D466" t="s">
        <v>22</v>
      </c>
      <c r="E466" t="s">
        <v>296</v>
      </c>
      <c r="F466" t="s">
        <v>916</v>
      </c>
      <c r="G466" t="str">
        <f>"201406001569"</f>
        <v>201406001569</v>
      </c>
      <c r="H466" t="s">
        <v>312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39</v>
      </c>
      <c r="W466">
        <v>273</v>
      </c>
      <c r="X466">
        <v>0</v>
      </c>
      <c r="Z466">
        <v>0</v>
      </c>
      <c r="AA466" t="s">
        <v>917</v>
      </c>
    </row>
    <row r="467" spans="1:27" x14ac:dyDescent="0.25">
      <c r="H467">
        <v>601</v>
      </c>
    </row>
    <row r="468" spans="1:27" x14ac:dyDescent="0.25">
      <c r="A468">
        <v>231</v>
      </c>
      <c r="B468">
        <v>18</v>
      </c>
      <c r="C468" t="s">
        <v>918</v>
      </c>
      <c r="D468" t="s">
        <v>839</v>
      </c>
      <c r="E468" t="s">
        <v>165</v>
      </c>
      <c r="F468" t="s">
        <v>919</v>
      </c>
      <c r="G468" t="str">
        <f>"201402002146"</f>
        <v>201402002146</v>
      </c>
      <c r="H468" t="s">
        <v>920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28</v>
      </c>
      <c r="W468">
        <v>196</v>
      </c>
      <c r="X468">
        <v>0</v>
      </c>
      <c r="Z468">
        <v>0</v>
      </c>
      <c r="AA468" t="s">
        <v>921</v>
      </c>
    </row>
    <row r="469" spans="1:27" x14ac:dyDescent="0.25">
      <c r="H469">
        <v>601</v>
      </c>
    </row>
    <row r="470" spans="1:27" x14ac:dyDescent="0.25">
      <c r="A470">
        <v>232</v>
      </c>
      <c r="B470">
        <v>475</v>
      </c>
      <c r="C470" t="s">
        <v>922</v>
      </c>
      <c r="D470" t="s">
        <v>923</v>
      </c>
      <c r="E470" t="s">
        <v>69</v>
      </c>
      <c r="F470" t="s">
        <v>924</v>
      </c>
      <c r="G470" t="str">
        <f>"00022213"</f>
        <v>00022213</v>
      </c>
      <c r="H470" t="s">
        <v>925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42</v>
      </c>
      <c r="W470">
        <v>294</v>
      </c>
      <c r="X470">
        <v>0</v>
      </c>
      <c r="Z470">
        <v>1</v>
      </c>
      <c r="AA470" t="s">
        <v>926</v>
      </c>
    </row>
    <row r="471" spans="1:27" x14ac:dyDescent="0.25">
      <c r="H471">
        <v>601</v>
      </c>
    </row>
    <row r="472" spans="1:27" x14ac:dyDescent="0.25">
      <c r="A472">
        <v>233</v>
      </c>
      <c r="B472">
        <v>116</v>
      </c>
      <c r="C472" t="s">
        <v>314</v>
      </c>
      <c r="D472" t="s">
        <v>927</v>
      </c>
      <c r="E472" t="s">
        <v>392</v>
      </c>
      <c r="F472" t="s">
        <v>928</v>
      </c>
      <c r="G472" t="str">
        <f>"201511010721"</f>
        <v>201511010721</v>
      </c>
      <c r="H472" t="s">
        <v>929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26</v>
      </c>
      <c r="W472">
        <v>182</v>
      </c>
      <c r="X472">
        <v>0</v>
      </c>
      <c r="Z472">
        <v>0</v>
      </c>
      <c r="AA472" t="s">
        <v>930</v>
      </c>
    </row>
    <row r="473" spans="1:27" x14ac:dyDescent="0.25">
      <c r="H473">
        <v>601</v>
      </c>
    </row>
    <row r="474" spans="1:27" x14ac:dyDescent="0.25">
      <c r="A474">
        <v>234</v>
      </c>
      <c r="B474">
        <v>139</v>
      </c>
      <c r="C474" t="s">
        <v>314</v>
      </c>
      <c r="D474" t="s">
        <v>931</v>
      </c>
      <c r="E474" t="s">
        <v>69</v>
      </c>
      <c r="F474" t="s">
        <v>932</v>
      </c>
      <c r="G474" t="str">
        <f>"00019521"</f>
        <v>00019521</v>
      </c>
      <c r="H474" t="s">
        <v>742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30</v>
      </c>
      <c r="Q474">
        <v>0</v>
      </c>
      <c r="R474">
        <v>0</v>
      </c>
      <c r="S474">
        <v>0</v>
      </c>
      <c r="T474">
        <v>0</v>
      </c>
      <c r="U474">
        <v>30</v>
      </c>
      <c r="V474">
        <v>17</v>
      </c>
      <c r="W474">
        <v>119</v>
      </c>
      <c r="X474">
        <v>0</v>
      </c>
      <c r="Z474">
        <v>0</v>
      </c>
      <c r="AA474" t="s">
        <v>933</v>
      </c>
    </row>
    <row r="475" spans="1:27" x14ac:dyDescent="0.25">
      <c r="H475">
        <v>601</v>
      </c>
    </row>
    <row r="476" spans="1:27" x14ac:dyDescent="0.25">
      <c r="A476">
        <v>235</v>
      </c>
      <c r="B476">
        <v>20</v>
      </c>
      <c r="C476" t="s">
        <v>934</v>
      </c>
      <c r="D476" t="s">
        <v>935</v>
      </c>
      <c r="E476" t="s">
        <v>95</v>
      </c>
      <c r="F476" t="s">
        <v>936</v>
      </c>
      <c r="G476" t="str">
        <f>"201511016360"</f>
        <v>201511016360</v>
      </c>
      <c r="H476" t="s">
        <v>937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19</v>
      </c>
      <c r="W476">
        <v>133</v>
      </c>
      <c r="X476">
        <v>0</v>
      </c>
      <c r="Z476">
        <v>0</v>
      </c>
      <c r="AA476" t="s">
        <v>938</v>
      </c>
    </row>
    <row r="477" spans="1:27" x14ac:dyDescent="0.25">
      <c r="H477">
        <v>601</v>
      </c>
    </row>
    <row r="478" spans="1:27" x14ac:dyDescent="0.25">
      <c r="A478">
        <v>236</v>
      </c>
      <c r="B478">
        <v>299</v>
      </c>
      <c r="C478" t="s">
        <v>939</v>
      </c>
      <c r="D478" t="s">
        <v>940</v>
      </c>
      <c r="E478" t="s">
        <v>23</v>
      </c>
      <c r="F478" t="s">
        <v>941</v>
      </c>
      <c r="G478" t="str">
        <f>"201511037781"</f>
        <v>201511037781</v>
      </c>
      <c r="H478" t="s">
        <v>942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24</v>
      </c>
      <c r="W478">
        <v>168</v>
      </c>
      <c r="X478">
        <v>0</v>
      </c>
      <c r="Z478">
        <v>0</v>
      </c>
      <c r="AA478" t="s">
        <v>943</v>
      </c>
    </row>
    <row r="479" spans="1:27" x14ac:dyDescent="0.25">
      <c r="H479">
        <v>601</v>
      </c>
    </row>
    <row r="480" spans="1:27" x14ac:dyDescent="0.25">
      <c r="A480">
        <v>237</v>
      </c>
      <c r="B480">
        <v>187</v>
      </c>
      <c r="C480" t="s">
        <v>944</v>
      </c>
      <c r="D480" t="s">
        <v>677</v>
      </c>
      <c r="E480" t="s">
        <v>23</v>
      </c>
      <c r="F480" t="s">
        <v>945</v>
      </c>
      <c r="G480" t="str">
        <f>"00226049"</f>
        <v>00226049</v>
      </c>
      <c r="H480" t="s">
        <v>946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Z480">
        <v>0</v>
      </c>
      <c r="AA480" t="s">
        <v>947</v>
      </c>
    </row>
    <row r="481" spans="1:27" x14ac:dyDescent="0.25">
      <c r="H481">
        <v>601</v>
      </c>
    </row>
    <row r="482" spans="1:27" x14ac:dyDescent="0.25">
      <c r="A482">
        <v>238</v>
      </c>
      <c r="B482">
        <v>725</v>
      </c>
      <c r="C482" t="s">
        <v>948</v>
      </c>
      <c r="D482" t="s">
        <v>949</v>
      </c>
      <c r="E482" t="s">
        <v>950</v>
      </c>
      <c r="F482" t="s">
        <v>951</v>
      </c>
      <c r="G482" t="str">
        <f>"201511036855"</f>
        <v>201511036855</v>
      </c>
      <c r="H482">
        <v>924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25</v>
      </c>
      <c r="W482">
        <v>175</v>
      </c>
      <c r="X482">
        <v>0</v>
      </c>
      <c r="Z482">
        <v>0</v>
      </c>
      <c r="AA482">
        <v>1099</v>
      </c>
    </row>
    <row r="483" spans="1:27" x14ac:dyDescent="0.25">
      <c r="H483">
        <v>601</v>
      </c>
    </row>
    <row r="484" spans="1:27" x14ac:dyDescent="0.25">
      <c r="A484">
        <v>239</v>
      </c>
      <c r="B484">
        <v>374</v>
      </c>
      <c r="C484" t="s">
        <v>952</v>
      </c>
      <c r="D484" t="s">
        <v>18</v>
      </c>
      <c r="E484" t="s">
        <v>296</v>
      </c>
      <c r="F484" t="s">
        <v>953</v>
      </c>
      <c r="G484" t="str">
        <f>"201511027774"</f>
        <v>201511027774</v>
      </c>
      <c r="H484" t="s">
        <v>954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</v>
      </c>
      <c r="W484">
        <v>56</v>
      </c>
      <c r="X484">
        <v>0</v>
      </c>
      <c r="Z484">
        <v>0</v>
      </c>
      <c r="AA484" t="s">
        <v>955</v>
      </c>
    </row>
    <row r="485" spans="1:27" x14ac:dyDescent="0.25">
      <c r="H485">
        <v>601</v>
      </c>
    </row>
    <row r="486" spans="1:27" x14ac:dyDescent="0.25">
      <c r="A486">
        <v>240</v>
      </c>
      <c r="B486">
        <v>493</v>
      </c>
      <c r="C486" t="s">
        <v>956</v>
      </c>
      <c r="D486" t="s">
        <v>193</v>
      </c>
      <c r="E486" t="s">
        <v>306</v>
      </c>
      <c r="F486" t="s">
        <v>957</v>
      </c>
      <c r="G486" t="str">
        <f>"201511014330"</f>
        <v>201511014330</v>
      </c>
      <c r="H486" t="s">
        <v>208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32</v>
      </c>
      <c r="W486">
        <v>224</v>
      </c>
      <c r="X486">
        <v>0</v>
      </c>
      <c r="Z486">
        <v>0</v>
      </c>
      <c r="AA486" t="s">
        <v>958</v>
      </c>
    </row>
    <row r="487" spans="1:27" x14ac:dyDescent="0.25">
      <c r="H487">
        <v>601</v>
      </c>
    </row>
    <row r="488" spans="1:27" x14ac:dyDescent="0.25">
      <c r="A488">
        <v>241</v>
      </c>
      <c r="B488">
        <v>609</v>
      </c>
      <c r="C488" t="s">
        <v>959</v>
      </c>
      <c r="D488" t="s">
        <v>29</v>
      </c>
      <c r="E488" t="s">
        <v>960</v>
      </c>
      <c r="F488" t="s">
        <v>961</v>
      </c>
      <c r="G488" t="str">
        <f>"201511007485"</f>
        <v>201511007485</v>
      </c>
      <c r="H488" t="s">
        <v>962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41</v>
      </c>
      <c r="W488">
        <v>287</v>
      </c>
      <c r="X488">
        <v>0</v>
      </c>
      <c r="Z488">
        <v>0</v>
      </c>
      <c r="AA488" t="s">
        <v>963</v>
      </c>
    </row>
    <row r="489" spans="1:27" x14ac:dyDescent="0.25">
      <c r="H489">
        <v>601</v>
      </c>
    </row>
    <row r="490" spans="1:27" x14ac:dyDescent="0.25">
      <c r="A490">
        <v>242</v>
      </c>
      <c r="B490">
        <v>698</v>
      </c>
      <c r="C490" t="s">
        <v>964</v>
      </c>
      <c r="D490" t="s">
        <v>22</v>
      </c>
      <c r="E490" t="s">
        <v>64</v>
      </c>
      <c r="F490" t="s">
        <v>965</v>
      </c>
      <c r="G490" t="str">
        <f>"201511035295"</f>
        <v>201511035295</v>
      </c>
      <c r="H490" t="s">
        <v>966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Z490">
        <v>0</v>
      </c>
      <c r="AA490" t="s">
        <v>967</v>
      </c>
    </row>
    <row r="491" spans="1:27" x14ac:dyDescent="0.25">
      <c r="H491">
        <v>601</v>
      </c>
    </row>
    <row r="492" spans="1:27" x14ac:dyDescent="0.25">
      <c r="A492">
        <v>243</v>
      </c>
      <c r="B492">
        <v>781</v>
      </c>
      <c r="C492" t="s">
        <v>968</v>
      </c>
      <c r="D492" t="s">
        <v>969</v>
      </c>
      <c r="E492" t="s">
        <v>29</v>
      </c>
      <c r="F492" t="s">
        <v>970</v>
      </c>
      <c r="G492" t="str">
        <f>"00172882"</f>
        <v>00172882</v>
      </c>
      <c r="H492" t="s">
        <v>971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Z492">
        <v>0</v>
      </c>
      <c r="AA492" t="s">
        <v>972</v>
      </c>
    </row>
    <row r="493" spans="1:27" x14ac:dyDescent="0.25">
      <c r="H493">
        <v>601</v>
      </c>
    </row>
    <row r="494" spans="1:27" x14ac:dyDescent="0.25">
      <c r="A494">
        <v>244</v>
      </c>
      <c r="B494">
        <v>362</v>
      </c>
      <c r="C494" t="s">
        <v>973</v>
      </c>
      <c r="D494" t="s">
        <v>974</v>
      </c>
      <c r="E494" t="s">
        <v>161</v>
      </c>
      <c r="F494" t="s">
        <v>975</v>
      </c>
      <c r="G494" t="str">
        <f>"201511035444"</f>
        <v>201511035444</v>
      </c>
      <c r="H494" t="s">
        <v>158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36</v>
      </c>
      <c r="W494">
        <v>252</v>
      </c>
      <c r="X494">
        <v>0</v>
      </c>
      <c r="Z494">
        <v>0</v>
      </c>
      <c r="AA494" t="s">
        <v>976</v>
      </c>
    </row>
    <row r="495" spans="1:27" x14ac:dyDescent="0.25">
      <c r="H495">
        <v>601</v>
      </c>
    </row>
    <row r="496" spans="1:27" x14ac:dyDescent="0.25">
      <c r="A496">
        <v>245</v>
      </c>
      <c r="B496">
        <v>51</v>
      </c>
      <c r="C496" t="s">
        <v>977</v>
      </c>
      <c r="D496" t="s">
        <v>100</v>
      </c>
      <c r="E496" t="s">
        <v>39</v>
      </c>
      <c r="F496" t="s">
        <v>978</v>
      </c>
      <c r="G496" t="str">
        <f>"201511028646"</f>
        <v>201511028646</v>
      </c>
      <c r="H496" t="s">
        <v>979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39</v>
      </c>
      <c r="W496">
        <v>273</v>
      </c>
      <c r="X496">
        <v>0</v>
      </c>
      <c r="Z496">
        <v>0</v>
      </c>
      <c r="AA496" t="s">
        <v>980</v>
      </c>
    </row>
    <row r="497" spans="1:27" x14ac:dyDescent="0.25">
      <c r="H497">
        <v>601</v>
      </c>
    </row>
    <row r="498" spans="1:27" x14ac:dyDescent="0.25">
      <c r="A498">
        <v>246</v>
      </c>
      <c r="B498">
        <v>227</v>
      </c>
      <c r="C498" t="s">
        <v>981</v>
      </c>
      <c r="D498" t="s">
        <v>39</v>
      </c>
      <c r="E498" t="s">
        <v>982</v>
      </c>
      <c r="F498" t="s">
        <v>983</v>
      </c>
      <c r="G498" t="str">
        <f>"00229077"</f>
        <v>00229077</v>
      </c>
      <c r="H498" t="s">
        <v>984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Z498">
        <v>0</v>
      </c>
      <c r="AA498" t="s">
        <v>985</v>
      </c>
    </row>
    <row r="499" spans="1:27" x14ac:dyDescent="0.25">
      <c r="H499">
        <v>601</v>
      </c>
    </row>
    <row r="500" spans="1:27" x14ac:dyDescent="0.25">
      <c r="A500">
        <v>247</v>
      </c>
      <c r="B500">
        <v>721</v>
      </c>
      <c r="C500" t="s">
        <v>986</v>
      </c>
      <c r="D500" t="s">
        <v>134</v>
      </c>
      <c r="E500" t="s">
        <v>60</v>
      </c>
      <c r="F500" t="s">
        <v>987</v>
      </c>
      <c r="G500" t="str">
        <f>"00228858"</f>
        <v>00228858</v>
      </c>
      <c r="H500">
        <v>1023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30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Z500">
        <v>0</v>
      </c>
      <c r="AA500">
        <v>1083</v>
      </c>
    </row>
    <row r="501" spans="1:27" x14ac:dyDescent="0.25">
      <c r="H501">
        <v>601</v>
      </c>
    </row>
    <row r="502" spans="1:27" x14ac:dyDescent="0.25">
      <c r="A502">
        <v>248</v>
      </c>
      <c r="B502">
        <v>150</v>
      </c>
      <c r="C502" t="s">
        <v>988</v>
      </c>
      <c r="D502" t="s">
        <v>989</v>
      </c>
      <c r="E502" t="s">
        <v>29</v>
      </c>
      <c r="F502" t="s">
        <v>990</v>
      </c>
      <c r="G502" t="str">
        <f>"201511029901"</f>
        <v>201511029901</v>
      </c>
      <c r="H502" t="s">
        <v>518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50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32</v>
      </c>
      <c r="W502">
        <v>224</v>
      </c>
      <c r="X502">
        <v>0</v>
      </c>
      <c r="Z502">
        <v>0</v>
      </c>
      <c r="AA502" t="s">
        <v>991</v>
      </c>
    </row>
    <row r="503" spans="1:27" x14ac:dyDescent="0.25">
      <c r="H503">
        <v>601</v>
      </c>
    </row>
    <row r="504" spans="1:27" x14ac:dyDescent="0.25">
      <c r="A504">
        <v>249</v>
      </c>
      <c r="B504">
        <v>439</v>
      </c>
      <c r="C504" t="s">
        <v>992</v>
      </c>
      <c r="D504" t="s">
        <v>18</v>
      </c>
      <c r="E504" t="s">
        <v>69</v>
      </c>
      <c r="F504" t="s">
        <v>993</v>
      </c>
      <c r="G504" t="str">
        <f>"201012000036"</f>
        <v>201012000036</v>
      </c>
      <c r="H504" t="s">
        <v>316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39</v>
      </c>
      <c r="W504">
        <v>273</v>
      </c>
      <c r="X504">
        <v>0</v>
      </c>
      <c r="Z504">
        <v>0</v>
      </c>
      <c r="AA504" t="s">
        <v>994</v>
      </c>
    </row>
    <row r="505" spans="1:27" x14ac:dyDescent="0.25">
      <c r="H505">
        <v>601</v>
      </c>
    </row>
    <row r="506" spans="1:27" x14ac:dyDescent="0.25">
      <c r="A506">
        <v>250</v>
      </c>
      <c r="B506">
        <v>72</v>
      </c>
      <c r="C506" t="s">
        <v>995</v>
      </c>
      <c r="D506" t="s">
        <v>337</v>
      </c>
      <c r="E506" t="s">
        <v>996</v>
      </c>
      <c r="F506" t="s">
        <v>997</v>
      </c>
      <c r="G506" t="str">
        <f>"201511030205"</f>
        <v>201511030205</v>
      </c>
      <c r="H506" t="s">
        <v>651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31</v>
      </c>
      <c r="W506">
        <v>217</v>
      </c>
      <c r="X506">
        <v>0</v>
      </c>
      <c r="Z506">
        <v>0</v>
      </c>
      <c r="AA506" t="s">
        <v>998</v>
      </c>
    </row>
    <row r="507" spans="1:27" x14ac:dyDescent="0.25">
      <c r="H507">
        <v>601</v>
      </c>
    </row>
    <row r="508" spans="1:27" x14ac:dyDescent="0.25">
      <c r="A508">
        <v>251</v>
      </c>
      <c r="B508">
        <v>241</v>
      </c>
      <c r="C508" t="s">
        <v>999</v>
      </c>
      <c r="D508" t="s">
        <v>332</v>
      </c>
      <c r="E508" t="s">
        <v>23</v>
      </c>
      <c r="F508" t="s">
        <v>1000</v>
      </c>
      <c r="G508" t="str">
        <f>"201511013211"</f>
        <v>201511013211</v>
      </c>
      <c r="H508" t="s">
        <v>36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21</v>
      </c>
      <c r="W508">
        <v>147</v>
      </c>
      <c r="X508">
        <v>0</v>
      </c>
      <c r="Z508">
        <v>1</v>
      </c>
      <c r="AA508" t="s">
        <v>1001</v>
      </c>
    </row>
    <row r="509" spans="1:27" x14ac:dyDescent="0.25">
      <c r="H509">
        <v>601</v>
      </c>
    </row>
    <row r="510" spans="1:27" x14ac:dyDescent="0.25">
      <c r="A510">
        <v>252</v>
      </c>
      <c r="B510">
        <v>437</v>
      </c>
      <c r="C510" t="s">
        <v>1002</v>
      </c>
      <c r="D510" t="s">
        <v>100</v>
      </c>
      <c r="E510" t="s">
        <v>39</v>
      </c>
      <c r="F510" t="s">
        <v>1003</v>
      </c>
      <c r="G510" t="str">
        <f>"201511012974"</f>
        <v>201511012974</v>
      </c>
      <c r="H510" t="s">
        <v>274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50</v>
      </c>
      <c r="O510">
        <v>0</v>
      </c>
      <c r="P510">
        <v>30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31</v>
      </c>
      <c r="W510">
        <v>217</v>
      </c>
      <c r="X510">
        <v>0</v>
      </c>
      <c r="Z510">
        <v>0</v>
      </c>
      <c r="AA510" t="s">
        <v>1004</v>
      </c>
    </row>
    <row r="511" spans="1:27" x14ac:dyDescent="0.25">
      <c r="H511">
        <v>601</v>
      </c>
    </row>
    <row r="512" spans="1:27" x14ac:dyDescent="0.25">
      <c r="A512">
        <v>253</v>
      </c>
      <c r="B512">
        <v>3</v>
      </c>
      <c r="C512" t="s">
        <v>1005</v>
      </c>
      <c r="D512" t="s">
        <v>171</v>
      </c>
      <c r="E512" t="s">
        <v>296</v>
      </c>
      <c r="F512" t="s">
        <v>1006</v>
      </c>
      <c r="G512" t="str">
        <f>"201510004639"</f>
        <v>201510004639</v>
      </c>
      <c r="H512" t="s">
        <v>36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25</v>
      </c>
      <c r="W512">
        <v>175</v>
      </c>
      <c r="X512">
        <v>0</v>
      </c>
      <c r="Z512">
        <v>0</v>
      </c>
      <c r="AA512" t="s">
        <v>1007</v>
      </c>
    </row>
    <row r="513" spans="1:27" x14ac:dyDescent="0.25">
      <c r="H513">
        <v>601</v>
      </c>
    </row>
    <row r="514" spans="1:27" x14ac:dyDescent="0.25">
      <c r="A514">
        <v>254</v>
      </c>
      <c r="B514">
        <v>167</v>
      </c>
      <c r="C514" t="s">
        <v>1008</v>
      </c>
      <c r="D514" t="s">
        <v>124</v>
      </c>
      <c r="E514" t="s">
        <v>15</v>
      </c>
      <c r="F514" t="s">
        <v>1009</v>
      </c>
      <c r="G514" t="str">
        <f>"201502003852"</f>
        <v>201502003852</v>
      </c>
      <c r="H514" t="s">
        <v>204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36</v>
      </c>
      <c r="W514">
        <v>252</v>
      </c>
      <c r="X514">
        <v>0</v>
      </c>
      <c r="Z514">
        <v>0</v>
      </c>
      <c r="AA514" t="s">
        <v>1007</v>
      </c>
    </row>
    <row r="515" spans="1:27" x14ac:dyDescent="0.25">
      <c r="H515">
        <v>601</v>
      </c>
    </row>
    <row r="516" spans="1:27" x14ac:dyDescent="0.25">
      <c r="A516">
        <v>255</v>
      </c>
      <c r="B516">
        <v>585</v>
      </c>
      <c r="C516" t="s">
        <v>1010</v>
      </c>
      <c r="D516" t="s">
        <v>193</v>
      </c>
      <c r="E516" t="s">
        <v>560</v>
      </c>
      <c r="F516" t="s">
        <v>1011</v>
      </c>
      <c r="G516" t="str">
        <f>"201511009950"</f>
        <v>201511009950</v>
      </c>
      <c r="H516" t="s">
        <v>848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49</v>
      </c>
      <c r="W516">
        <v>343</v>
      </c>
      <c r="X516">
        <v>0</v>
      </c>
      <c r="Z516">
        <v>0</v>
      </c>
      <c r="AA516" t="s">
        <v>1012</v>
      </c>
    </row>
    <row r="517" spans="1:27" x14ac:dyDescent="0.25">
      <c r="H517">
        <v>601</v>
      </c>
    </row>
    <row r="518" spans="1:27" x14ac:dyDescent="0.25">
      <c r="A518">
        <v>256</v>
      </c>
      <c r="B518">
        <v>454</v>
      </c>
      <c r="C518" t="s">
        <v>1013</v>
      </c>
      <c r="D518" t="s">
        <v>193</v>
      </c>
      <c r="E518" t="s">
        <v>322</v>
      </c>
      <c r="F518" t="s">
        <v>1014</v>
      </c>
      <c r="G518" t="str">
        <f>"201511030439"</f>
        <v>201511030439</v>
      </c>
      <c r="H518" t="s">
        <v>42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28</v>
      </c>
      <c r="W518">
        <v>196</v>
      </c>
      <c r="X518">
        <v>0</v>
      </c>
      <c r="Z518">
        <v>0</v>
      </c>
      <c r="AA518" t="s">
        <v>1015</v>
      </c>
    </row>
    <row r="519" spans="1:27" x14ac:dyDescent="0.25">
      <c r="H519">
        <v>601</v>
      </c>
    </row>
    <row r="520" spans="1:27" x14ac:dyDescent="0.25">
      <c r="A520">
        <v>257</v>
      </c>
      <c r="B520">
        <v>172</v>
      </c>
      <c r="C520" t="s">
        <v>1016</v>
      </c>
      <c r="D520" t="s">
        <v>22</v>
      </c>
      <c r="E520" t="s">
        <v>296</v>
      </c>
      <c r="F520" t="s">
        <v>1017</v>
      </c>
      <c r="G520" t="str">
        <f>"201511027389"</f>
        <v>201511027389</v>
      </c>
      <c r="H520" t="s">
        <v>1018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</v>
      </c>
      <c r="W520">
        <v>56</v>
      </c>
      <c r="X520">
        <v>0</v>
      </c>
      <c r="Z520">
        <v>0</v>
      </c>
      <c r="AA520" t="s">
        <v>1019</v>
      </c>
    </row>
    <row r="521" spans="1:27" x14ac:dyDescent="0.25">
      <c r="H521">
        <v>601</v>
      </c>
    </row>
    <row r="522" spans="1:27" x14ac:dyDescent="0.25">
      <c r="A522">
        <v>258</v>
      </c>
      <c r="B522">
        <v>309</v>
      </c>
      <c r="C522" t="s">
        <v>129</v>
      </c>
      <c r="D522" t="s">
        <v>124</v>
      </c>
      <c r="E522" t="s">
        <v>69</v>
      </c>
      <c r="F522" t="s">
        <v>1020</v>
      </c>
      <c r="G522" t="str">
        <f>"201001000519"</f>
        <v>201001000519</v>
      </c>
      <c r="H522" t="s">
        <v>71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19</v>
      </c>
      <c r="W522">
        <v>133</v>
      </c>
      <c r="X522">
        <v>0</v>
      </c>
      <c r="Z522">
        <v>0</v>
      </c>
      <c r="AA522" t="s">
        <v>1019</v>
      </c>
    </row>
    <row r="523" spans="1:27" x14ac:dyDescent="0.25">
      <c r="H523">
        <v>601</v>
      </c>
    </row>
    <row r="524" spans="1:27" x14ac:dyDescent="0.25">
      <c r="A524">
        <v>259</v>
      </c>
      <c r="B524">
        <v>740</v>
      </c>
      <c r="C524" t="s">
        <v>636</v>
      </c>
      <c r="D524" t="s">
        <v>22</v>
      </c>
      <c r="E524" t="s">
        <v>29</v>
      </c>
      <c r="F524" t="s">
        <v>1021</v>
      </c>
      <c r="G524" t="str">
        <f>"201511005490"</f>
        <v>201511005490</v>
      </c>
      <c r="H524" t="s">
        <v>346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25</v>
      </c>
      <c r="W524">
        <v>175</v>
      </c>
      <c r="X524">
        <v>0</v>
      </c>
      <c r="Z524">
        <v>0</v>
      </c>
      <c r="AA524" t="s">
        <v>1022</v>
      </c>
    </row>
    <row r="525" spans="1:27" x14ac:dyDescent="0.25">
      <c r="H525">
        <v>601</v>
      </c>
    </row>
    <row r="526" spans="1:27" x14ac:dyDescent="0.25">
      <c r="A526">
        <v>260</v>
      </c>
      <c r="B526">
        <v>386</v>
      </c>
      <c r="C526" t="s">
        <v>1023</v>
      </c>
      <c r="D526" t="s">
        <v>477</v>
      </c>
      <c r="E526" t="s">
        <v>15</v>
      </c>
      <c r="F526" t="s">
        <v>1024</v>
      </c>
      <c r="G526" t="str">
        <f>"201511015618"</f>
        <v>201511015618</v>
      </c>
      <c r="H526" t="s">
        <v>410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50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30</v>
      </c>
      <c r="W526">
        <v>210</v>
      </c>
      <c r="X526">
        <v>0</v>
      </c>
      <c r="Z526">
        <v>0</v>
      </c>
      <c r="AA526" t="s">
        <v>1022</v>
      </c>
    </row>
    <row r="527" spans="1:27" x14ac:dyDescent="0.25">
      <c r="H527">
        <v>601</v>
      </c>
    </row>
    <row r="528" spans="1:27" x14ac:dyDescent="0.25">
      <c r="A528">
        <v>261</v>
      </c>
      <c r="B528">
        <v>486</v>
      </c>
      <c r="C528" t="s">
        <v>1025</v>
      </c>
      <c r="D528" t="s">
        <v>168</v>
      </c>
      <c r="E528" t="s">
        <v>95</v>
      </c>
      <c r="F528" t="s">
        <v>1026</v>
      </c>
      <c r="G528" t="str">
        <f>"201511025743"</f>
        <v>201511025743</v>
      </c>
      <c r="H528">
        <v>803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34</v>
      </c>
      <c r="W528">
        <v>238</v>
      </c>
      <c r="X528">
        <v>0</v>
      </c>
      <c r="Z528">
        <v>0</v>
      </c>
      <c r="AA528">
        <v>1071</v>
      </c>
    </row>
    <row r="529" spans="1:27" x14ac:dyDescent="0.25">
      <c r="H529">
        <v>601</v>
      </c>
    </row>
    <row r="530" spans="1:27" x14ac:dyDescent="0.25">
      <c r="A530">
        <v>262</v>
      </c>
      <c r="B530">
        <v>777</v>
      </c>
      <c r="C530" t="s">
        <v>1027</v>
      </c>
      <c r="D530" t="s">
        <v>1028</v>
      </c>
      <c r="E530" t="s">
        <v>69</v>
      </c>
      <c r="F530" t="s">
        <v>1029</v>
      </c>
      <c r="G530" t="str">
        <f>"00095418"</f>
        <v>00095418</v>
      </c>
      <c r="H530">
        <v>715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50</v>
      </c>
      <c r="W530">
        <v>350</v>
      </c>
      <c r="X530">
        <v>0</v>
      </c>
      <c r="Z530">
        <v>0</v>
      </c>
      <c r="AA530">
        <v>1065</v>
      </c>
    </row>
    <row r="531" spans="1:27" x14ac:dyDescent="0.25">
      <c r="H531">
        <v>601</v>
      </c>
    </row>
    <row r="532" spans="1:27" x14ac:dyDescent="0.25">
      <c r="A532">
        <v>263</v>
      </c>
      <c r="B532">
        <v>715</v>
      </c>
      <c r="C532" t="s">
        <v>129</v>
      </c>
      <c r="D532" t="s">
        <v>1030</v>
      </c>
      <c r="E532" t="s">
        <v>95</v>
      </c>
      <c r="F532" t="s">
        <v>1031</v>
      </c>
      <c r="G532" t="str">
        <f>"201511018271"</f>
        <v>201511018271</v>
      </c>
      <c r="H532" t="s">
        <v>689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Z532">
        <v>0</v>
      </c>
      <c r="AA532" t="s">
        <v>1032</v>
      </c>
    </row>
    <row r="533" spans="1:27" x14ac:dyDescent="0.25">
      <c r="H533">
        <v>601</v>
      </c>
    </row>
    <row r="534" spans="1:27" x14ac:dyDescent="0.25">
      <c r="A534">
        <v>264</v>
      </c>
      <c r="B534">
        <v>303</v>
      </c>
      <c r="C534" t="s">
        <v>1033</v>
      </c>
      <c r="D534" t="s">
        <v>593</v>
      </c>
      <c r="E534" t="s">
        <v>507</v>
      </c>
      <c r="F534" t="s">
        <v>1034</v>
      </c>
      <c r="G534" t="str">
        <f>"201510003710"</f>
        <v>201510003710</v>
      </c>
      <c r="H534" t="s">
        <v>825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41</v>
      </c>
      <c r="W534">
        <v>287</v>
      </c>
      <c r="X534">
        <v>0</v>
      </c>
      <c r="Z534">
        <v>0</v>
      </c>
      <c r="AA534" t="s">
        <v>1035</v>
      </c>
    </row>
    <row r="535" spans="1:27" x14ac:dyDescent="0.25">
      <c r="H535">
        <v>601</v>
      </c>
    </row>
    <row r="536" spans="1:27" x14ac:dyDescent="0.25">
      <c r="A536">
        <v>265</v>
      </c>
      <c r="B536">
        <v>254</v>
      </c>
      <c r="C536" t="s">
        <v>1036</v>
      </c>
      <c r="D536" t="s">
        <v>593</v>
      </c>
      <c r="E536" t="s">
        <v>39</v>
      </c>
      <c r="F536" t="s">
        <v>1037</v>
      </c>
      <c r="G536" t="str">
        <f>"00018922"</f>
        <v>00018922</v>
      </c>
      <c r="H536">
        <v>935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30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9</v>
      </c>
      <c r="W536">
        <v>63</v>
      </c>
      <c r="X536">
        <v>0</v>
      </c>
      <c r="Z536">
        <v>0</v>
      </c>
      <c r="AA536">
        <v>1058</v>
      </c>
    </row>
    <row r="537" spans="1:27" x14ac:dyDescent="0.25">
      <c r="H537">
        <v>601</v>
      </c>
    </row>
    <row r="538" spans="1:27" x14ac:dyDescent="0.25">
      <c r="A538">
        <v>266</v>
      </c>
      <c r="B538">
        <v>15</v>
      </c>
      <c r="C538" t="s">
        <v>1038</v>
      </c>
      <c r="D538" t="s">
        <v>271</v>
      </c>
      <c r="E538" t="s">
        <v>716</v>
      </c>
      <c r="F538" t="s">
        <v>1039</v>
      </c>
      <c r="G538" t="str">
        <f>"201511007762"</f>
        <v>201511007762</v>
      </c>
      <c r="H538" t="s">
        <v>121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23</v>
      </c>
      <c r="W538">
        <v>161</v>
      </c>
      <c r="X538">
        <v>0</v>
      </c>
      <c r="Z538">
        <v>0</v>
      </c>
      <c r="AA538" t="s">
        <v>1040</v>
      </c>
    </row>
    <row r="539" spans="1:27" x14ac:dyDescent="0.25">
      <c r="H539">
        <v>601</v>
      </c>
    </row>
    <row r="540" spans="1:27" x14ac:dyDescent="0.25">
      <c r="A540">
        <v>267</v>
      </c>
      <c r="B540">
        <v>551</v>
      </c>
      <c r="C540" t="s">
        <v>1041</v>
      </c>
      <c r="D540" t="s">
        <v>84</v>
      </c>
      <c r="E540" t="s">
        <v>29</v>
      </c>
      <c r="F540" t="s">
        <v>1042</v>
      </c>
      <c r="G540" t="str">
        <f>"201510000051"</f>
        <v>201510000051</v>
      </c>
      <c r="H540" t="s">
        <v>36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12</v>
      </c>
      <c r="W540">
        <v>84</v>
      </c>
      <c r="X540">
        <v>0</v>
      </c>
      <c r="Z540">
        <v>0</v>
      </c>
      <c r="AA540" t="s">
        <v>1043</v>
      </c>
    </row>
    <row r="541" spans="1:27" x14ac:dyDescent="0.25">
      <c r="H541">
        <v>601</v>
      </c>
    </row>
    <row r="542" spans="1:27" x14ac:dyDescent="0.25">
      <c r="A542">
        <v>268</v>
      </c>
      <c r="B542">
        <v>313</v>
      </c>
      <c r="C542" t="s">
        <v>1044</v>
      </c>
      <c r="D542" t="s">
        <v>168</v>
      </c>
      <c r="E542" t="s">
        <v>196</v>
      </c>
      <c r="F542" t="s">
        <v>1045</v>
      </c>
      <c r="G542" t="str">
        <f>"00228393"</f>
        <v>00228393</v>
      </c>
      <c r="H542" t="s">
        <v>1046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23</v>
      </c>
      <c r="W542">
        <v>161</v>
      </c>
      <c r="X542">
        <v>0</v>
      </c>
      <c r="Z542">
        <v>1</v>
      </c>
      <c r="AA542" t="s">
        <v>1047</v>
      </c>
    </row>
    <row r="543" spans="1:27" x14ac:dyDescent="0.25">
      <c r="H543">
        <v>601</v>
      </c>
    </row>
    <row r="544" spans="1:27" x14ac:dyDescent="0.25">
      <c r="A544">
        <v>269</v>
      </c>
      <c r="B544">
        <v>557</v>
      </c>
      <c r="C544" t="s">
        <v>1048</v>
      </c>
      <c r="D544" t="s">
        <v>54</v>
      </c>
      <c r="E544" t="s">
        <v>644</v>
      </c>
      <c r="F544" t="s">
        <v>1049</v>
      </c>
      <c r="G544" t="str">
        <f>"201511037759"</f>
        <v>201511037759</v>
      </c>
      <c r="H544" t="s">
        <v>651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23</v>
      </c>
      <c r="W544">
        <v>161</v>
      </c>
      <c r="X544">
        <v>0</v>
      </c>
      <c r="Z544">
        <v>0</v>
      </c>
      <c r="AA544" t="s">
        <v>1050</v>
      </c>
    </row>
    <row r="545" spans="1:27" x14ac:dyDescent="0.25">
      <c r="H545">
        <v>601</v>
      </c>
    </row>
    <row r="546" spans="1:27" x14ac:dyDescent="0.25">
      <c r="A546">
        <v>270</v>
      </c>
      <c r="B546">
        <v>445</v>
      </c>
      <c r="C546" t="s">
        <v>1051</v>
      </c>
      <c r="D546" t="s">
        <v>1052</v>
      </c>
      <c r="E546" t="s">
        <v>1053</v>
      </c>
      <c r="F546" t="s">
        <v>1054</v>
      </c>
      <c r="G546" t="str">
        <f>"201511041431"</f>
        <v>201511041431</v>
      </c>
      <c r="H546" t="s">
        <v>1055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30</v>
      </c>
      <c r="W546">
        <v>210</v>
      </c>
      <c r="X546">
        <v>0</v>
      </c>
      <c r="Z546">
        <v>0</v>
      </c>
      <c r="AA546" t="s">
        <v>1056</v>
      </c>
    </row>
    <row r="547" spans="1:27" x14ac:dyDescent="0.25">
      <c r="H547">
        <v>601</v>
      </c>
    </row>
    <row r="548" spans="1:27" x14ac:dyDescent="0.25">
      <c r="A548">
        <v>271</v>
      </c>
      <c r="B548">
        <v>100</v>
      </c>
      <c r="C548" t="s">
        <v>1057</v>
      </c>
      <c r="D548" t="s">
        <v>233</v>
      </c>
      <c r="E548" t="s">
        <v>39</v>
      </c>
      <c r="F548" t="s">
        <v>1058</v>
      </c>
      <c r="G548" t="str">
        <f>"201511037000"</f>
        <v>201511037000</v>
      </c>
      <c r="H548" t="s">
        <v>763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50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10</v>
      </c>
      <c r="W548">
        <v>70</v>
      </c>
      <c r="X548">
        <v>0</v>
      </c>
      <c r="Z548">
        <v>0</v>
      </c>
      <c r="AA548" t="s">
        <v>1059</v>
      </c>
    </row>
    <row r="549" spans="1:27" x14ac:dyDescent="0.25">
      <c r="H549">
        <v>601</v>
      </c>
    </row>
    <row r="550" spans="1:27" x14ac:dyDescent="0.25">
      <c r="A550">
        <v>272</v>
      </c>
      <c r="B550">
        <v>778</v>
      </c>
      <c r="C550" t="s">
        <v>1060</v>
      </c>
      <c r="D550" t="s">
        <v>193</v>
      </c>
      <c r="E550" t="s">
        <v>60</v>
      </c>
      <c r="F550" t="s">
        <v>1061</v>
      </c>
      <c r="G550" t="str">
        <f>"00020344"</f>
        <v>00020344</v>
      </c>
      <c r="H550" t="s">
        <v>1062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3</v>
      </c>
      <c r="W550">
        <v>21</v>
      </c>
      <c r="X550">
        <v>0</v>
      </c>
      <c r="Z550">
        <v>0</v>
      </c>
      <c r="AA550" t="s">
        <v>1063</v>
      </c>
    </row>
    <row r="551" spans="1:27" x14ac:dyDescent="0.25">
      <c r="H551">
        <v>601</v>
      </c>
    </row>
    <row r="552" spans="1:27" x14ac:dyDescent="0.25">
      <c r="A552">
        <v>273</v>
      </c>
      <c r="B552">
        <v>320</v>
      </c>
      <c r="C552" t="s">
        <v>1064</v>
      </c>
      <c r="D552" t="s">
        <v>1065</v>
      </c>
      <c r="E552" t="s">
        <v>1066</v>
      </c>
      <c r="F552" t="s">
        <v>1067</v>
      </c>
      <c r="G552" t="str">
        <f>"201511029739"</f>
        <v>201511029739</v>
      </c>
      <c r="H552" t="s">
        <v>501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21</v>
      </c>
      <c r="W552">
        <v>147</v>
      </c>
      <c r="X552">
        <v>0</v>
      </c>
      <c r="Z552">
        <v>0</v>
      </c>
      <c r="AA552" t="s">
        <v>1068</v>
      </c>
    </row>
    <row r="553" spans="1:27" x14ac:dyDescent="0.25">
      <c r="H553">
        <v>601</v>
      </c>
    </row>
    <row r="554" spans="1:27" x14ac:dyDescent="0.25">
      <c r="A554">
        <v>274</v>
      </c>
      <c r="B554">
        <v>339</v>
      </c>
      <c r="C554" t="s">
        <v>1069</v>
      </c>
      <c r="D554" t="s">
        <v>84</v>
      </c>
      <c r="E554" t="s">
        <v>79</v>
      </c>
      <c r="F554" t="s">
        <v>1070</v>
      </c>
      <c r="G554" t="str">
        <f>"201511029388"</f>
        <v>201511029388</v>
      </c>
      <c r="H554">
        <v>825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32</v>
      </c>
      <c r="W554">
        <v>224</v>
      </c>
      <c r="X554">
        <v>0</v>
      </c>
      <c r="Z554">
        <v>1</v>
      </c>
      <c r="AA554">
        <v>1049</v>
      </c>
    </row>
    <row r="555" spans="1:27" x14ac:dyDescent="0.25">
      <c r="H555">
        <v>601</v>
      </c>
    </row>
    <row r="556" spans="1:27" x14ac:dyDescent="0.25">
      <c r="A556">
        <v>275</v>
      </c>
      <c r="B556">
        <v>506</v>
      </c>
      <c r="C556" t="s">
        <v>1071</v>
      </c>
      <c r="D556" t="s">
        <v>193</v>
      </c>
      <c r="E556" t="s">
        <v>79</v>
      </c>
      <c r="F556" t="s">
        <v>1072</v>
      </c>
      <c r="G556" t="str">
        <f>"201406004653"</f>
        <v>201406004653</v>
      </c>
      <c r="H556" t="s">
        <v>1073</v>
      </c>
      <c r="I556">
        <v>0</v>
      </c>
      <c r="J556">
        <v>0</v>
      </c>
      <c r="K556">
        <v>0</v>
      </c>
      <c r="L556">
        <v>0</v>
      </c>
      <c r="M556">
        <v>100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Z556">
        <v>0</v>
      </c>
      <c r="AA556" t="s">
        <v>1074</v>
      </c>
    </row>
    <row r="557" spans="1:27" x14ac:dyDescent="0.25">
      <c r="H557">
        <v>601</v>
      </c>
    </row>
    <row r="558" spans="1:27" x14ac:dyDescent="0.25">
      <c r="A558">
        <v>276</v>
      </c>
      <c r="B558">
        <v>654</v>
      </c>
      <c r="C558" t="s">
        <v>1075</v>
      </c>
      <c r="D558" t="s">
        <v>22</v>
      </c>
      <c r="E558" t="s">
        <v>95</v>
      </c>
      <c r="F558" t="s">
        <v>1076</v>
      </c>
      <c r="G558" t="str">
        <f>"201511028369"</f>
        <v>201511028369</v>
      </c>
      <c r="H558" t="s">
        <v>1077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33</v>
      </c>
      <c r="W558">
        <v>231</v>
      </c>
      <c r="X558">
        <v>0</v>
      </c>
      <c r="Z558">
        <v>0</v>
      </c>
      <c r="AA558" t="s">
        <v>1078</v>
      </c>
    </row>
    <row r="559" spans="1:27" x14ac:dyDescent="0.25">
      <c r="H559">
        <v>601</v>
      </c>
    </row>
    <row r="560" spans="1:27" x14ac:dyDescent="0.25">
      <c r="A560">
        <v>277</v>
      </c>
      <c r="B560">
        <v>373</v>
      </c>
      <c r="C560" t="s">
        <v>1079</v>
      </c>
      <c r="D560" t="s">
        <v>499</v>
      </c>
      <c r="E560" t="s">
        <v>1080</v>
      </c>
      <c r="F560" t="s">
        <v>1081</v>
      </c>
      <c r="G560" t="str">
        <f>"00224283"</f>
        <v>00224283</v>
      </c>
      <c r="H560" t="s">
        <v>484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4</v>
      </c>
      <c r="W560">
        <v>28</v>
      </c>
      <c r="X560">
        <v>0</v>
      </c>
      <c r="Z560">
        <v>0</v>
      </c>
      <c r="AA560" t="s">
        <v>1082</v>
      </c>
    </row>
    <row r="561" spans="1:27" x14ac:dyDescent="0.25">
      <c r="H561">
        <v>601</v>
      </c>
    </row>
    <row r="562" spans="1:27" x14ac:dyDescent="0.25">
      <c r="A562">
        <v>278</v>
      </c>
      <c r="B562">
        <v>93</v>
      </c>
      <c r="C562" t="s">
        <v>922</v>
      </c>
      <c r="D562" t="s">
        <v>468</v>
      </c>
      <c r="E562" t="s">
        <v>69</v>
      </c>
      <c r="F562" t="s">
        <v>1083</v>
      </c>
      <c r="G562" t="str">
        <f>"201511004627"</f>
        <v>201511004627</v>
      </c>
      <c r="H562" t="s">
        <v>148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20</v>
      </c>
      <c r="W562">
        <v>140</v>
      </c>
      <c r="X562">
        <v>0</v>
      </c>
      <c r="Z562">
        <v>1</v>
      </c>
      <c r="AA562" t="s">
        <v>1084</v>
      </c>
    </row>
    <row r="563" spans="1:27" x14ac:dyDescent="0.25">
      <c r="H563">
        <v>601</v>
      </c>
    </row>
    <row r="564" spans="1:27" x14ac:dyDescent="0.25">
      <c r="A564">
        <v>279</v>
      </c>
      <c r="B564">
        <v>756</v>
      </c>
      <c r="C564" t="s">
        <v>1085</v>
      </c>
      <c r="D564" t="s">
        <v>22</v>
      </c>
      <c r="E564" t="s">
        <v>15</v>
      </c>
      <c r="F564" t="s">
        <v>1086</v>
      </c>
      <c r="G564" t="str">
        <f>"201511026493"</f>
        <v>201511026493</v>
      </c>
      <c r="H564">
        <v>891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22</v>
      </c>
      <c r="W564">
        <v>154</v>
      </c>
      <c r="X564">
        <v>0</v>
      </c>
      <c r="Z564">
        <v>0</v>
      </c>
      <c r="AA564">
        <v>1045</v>
      </c>
    </row>
    <row r="565" spans="1:27" x14ac:dyDescent="0.25">
      <c r="H565">
        <v>601</v>
      </c>
    </row>
    <row r="566" spans="1:27" x14ac:dyDescent="0.25">
      <c r="A566">
        <v>280</v>
      </c>
      <c r="B566">
        <v>753</v>
      </c>
      <c r="C566" t="s">
        <v>1087</v>
      </c>
      <c r="D566" t="s">
        <v>22</v>
      </c>
      <c r="E566" t="s">
        <v>1088</v>
      </c>
      <c r="F566" t="s">
        <v>1089</v>
      </c>
      <c r="G566" t="str">
        <f>"201511004998"</f>
        <v>201511004998</v>
      </c>
      <c r="H566" t="s">
        <v>1090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14</v>
      </c>
      <c r="W566">
        <v>98</v>
      </c>
      <c r="X566">
        <v>0</v>
      </c>
      <c r="Z566">
        <v>0</v>
      </c>
      <c r="AA566" t="s">
        <v>1091</v>
      </c>
    </row>
    <row r="567" spans="1:27" x14ac:dyDescent="0.25">
      <c r="H567">
        <v>601</v>
      </c>
    </row>
    <row r="568" spans="1:27" x14ac:dyDescent="0.25">
      <c r="A568">
        <v>281</v>
      </c>
      <c r="B568">
        <v>226</v>
      </c>
      <c r="C568" t="s">
        <v>1092</v>
      </c>
      <c r="D568" t="s">
        <v>1093</v>
      </c>
      <c r="E568" t="s">
        <v>15</v>
      </c>
      <c r="F568" t="s">
        <v>1094</v>
      </c>
      <c r="G568" t="str">
        <f>"00229079"</f>
        <v>00229079</v>
      </c>
      <c r="H568" t="s">
        <v>954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Z568">
        <v>0</v>
      </c>
      <c r="AA568" t="s">
        <v>1095</v>
      </c>
    </row>
    <row r="569" spans="1:27" x14ac:dyDescent="0.25">
      <c r="H569">
        <v>601</v>
      </c>
    </row>
    <row r="570" spans="1:27" x14ac:dyDescent="0.25">
      <c r="A570">
        <v>282</v>
      </c>
      <c r="B570">
        <v>281</v>
      </c>
      <c r="C570" t="s">
        <v>1096</v>
      </c>
      <c r="D570" t="s">
        <v>114</v>
      </c>
      <c r="E570" t="s">
        <v>23</v>
      </c>
      <c r="F570" t="s">
        <v>1097</v>
      </c>
      <c r="G570" t="str">
        <f>"201511040353"</f>
        <v>201511040353</v>
      </c>
      <c r="H570" t="s">
        <v>1098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17</v>
      </c>
      <c r="W570">
        <v>119</v>
      </c>
      <c r="X570">
        <v>0</v>
      </c>
      <c r="Z570">
        <v>0</v>
      </c>
      <c r="AA570" t="s">
        <v>1099</v>
      </c>
    </row>
    <row r="571" spans="1:27" x14ac:dyDescent="0.25">
      <c r="H571">
        <v>601</v>
      </c>
    </row>
    <row r="572" spans="1:27" x14ac:dyDescent="0.25">
      <c r="A572">
        <v>283</v>
      </c>
      <c r="B572">
        <v>637</v>
      </c>
      <c r="C572" t="s">
        <v>1100</v>
      </c>
      <c r="D572" t="s">
        <v>54</v>
      </c>
      <c r="E572" t="s">
        <v>790</v>
      </c>
      <c r="F572" t="s">
        <v>1101</v>
      </c>
      <c r="G572" t="str">
        <f>"201511039560"</f>
        <v>201511039560</v>
      </c>
      <c r="H572" t="s">
        <v>461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1</v>
      </c>
      <c r="W572">
        <v>7</v>
      </c>
      <c r="X572">
        <v>0</v>
      </c>
      <c r="Z572">
        <v>0</v>
      </c>
      <c r="AA572" t="s">
        <v>1102</v>
      </c>
    </row>
    <row r="573" spans="1:27" x14ac:dyDescent="0.25">
      <c r="H573">
        <v>601</v>
      </c>
    </row>
    <row r="574" spans="1:27" x14ac:dyDescent="0.25">
      <c r="A574">
        <v>284</v>
      </c>
      <c r="B574">
        <v>427</v>
      </c>
      <c r="C574" t="s">
        <v>1103</v>
      </c>
      <c r="D574" t="s">
        <v>1104</v>
      </c>
      <c r="E574" t="s">
        <v>69</v>
      </c>
      <c r="F574" t="s">
        <v>1105</v>
      </c>
      <c r="G574" t="str">
        <f>"201511005621"</f>
        <v>201511005621</v>
      </c>
      <c r="H574" t="s">
        <v>767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30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15</v>
      </c>
      <c r="W574">
        <v>105</v>
      </c>
      <c r="X574">
        <v>0</v>
      </c>
      <c r="Z574">
        <v>0</v>
      </c>
      <c r="AA574" t="s">
        <v>1106</v>
      </c>
    </row>
    <row r="575" spans="1:27" x14ac:dyDescent="0.25">
      <c r="H575">
        <v>601</v>
      </c>
    </row>
    <row r="576" spans="1:27" x14ac:dyDescent="0.25">
      <c r="A576">
        <v>285</v>
      </c>
      <c r="B576">
        <v>298</v>
      </c>
      <c r="C576" t="s">
        <v>1107</v>
      </c>
      <c r="D576" t="s">
        <v>1108</v>
      </c>
      <c r="E576" t="s">
        <v>1109</v>
      </c>
      <c r="F576" t="s">
        <v>1110</v>
      </c>
      <c r="G576" t="str">
        <f>"201511036908"</f>
        <v>201511036908</v>
      </c>
      <c r="H576" t="s">
        <v>540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50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24</v>
      </c>
      <c r="W576">
        <v>168</v>
      </c>
      <c r="X576">
        <v>0</v>
      </c>
      <c r="Z576">
        <v>0</v>
      </c>
      <c r="AA576" t="s">
        <v>1111</v>
      </c>
    </row>
    <row r="577" spans="1:27" x14ac:dyDescent="0.25">
      <c r="H577">
        <v>601</v>
      </c>
    </row>
    <row r="578" spans="1:27" x14ac:dyDescent="0.25">
      <c r="A578">
        <v>286</v>
      </c>
      <c r="B578">
        <v>370</v>
      </c>
      <c r="C578" t="s">
        <v>1112</v>
      </c>
      <c r="D578" t="s">
        <v>295</v>
      </c>
      <c r="E578" t="s">
        <v>64</v>
      </c>
      <c r="F578" t="s">
        <v>1113</v>
      </c>
      <c r="G578" t="str">
        <f>"201510005022"</f>
        <v>201510005022</v>
      </c>
      <c r="H578" t="s">
        <v>66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21</v>
      </c>
      <c r="W578">
        <v>147</v>
      </c>
      <c r="X578">
        <v>0</v>
      </c>
      <c r="Z578">
        <v>0</v>
      </c>
      <c r="AA578" t="s">
        <v>1114</v>
      </c>
    </row>
    <row r="579" spans="1:27" x14ac:dyDescent="0.25">
      <c r="H579">
        <v>601</v>
      </c>
    </row>
    <row r="580" spans="1:27" x14ac:dyDescent="0.25">
      <c r="A580">
        <v>287</v>
      </c>
      <c r="B580">
        <v>775</v>
      </c>
      <c r="C580" t="s">
        <v>1115</v>
      </c>
      <c r="D580" t="s">
        <v>526</v>
      </c>
      <c r="E580" t="s">
        <v>95</v>
      </c>
      <c r="F580" t="s">
        <v>1116</v>
      </c>
      <c r="G580" t="str">
        <f>"201511042310"</f>
        <v>201511042310</v>
      </c>
      <c r="H580" t="s">
        <v>729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40</v>
      </c>
      <c r="W580">
        <v>280</v>
      </c>
      <c r="X580">
        <v>0</v>
      </c>
      <c r="Z580">
        <v>0</v>
      </c>
      <c r="AA580" t="s">
        <v>1117</v>
      </c>
    </row>
    <row r="581" spans="1:27" x14ac:dyDescent="0.25">
      <c r="H581">
        <v>601</v>
      </c>
    </row>
    <row r="582" spans="1:27" x14ac:dyDescent="0.25">
      <c r="A582">
        <v>288</v>
      </c>
      <c r="B582">
        <v>617</v>
      </c>
      <c r="C582" t="s">
        <v>1118</v>
      </c>
      <c r="D582" t="s">
        <v>18</v>
      </c>
      <c r="E582" t="s">
        <v>368</v>
      </c>
      <c r="F582" t="s">
        <v>1119</v>
      </c>
      <c r="G582" t="str">
        <f>"201511012338"</f>
        <v>201511012338</v>
      </c>
      <c r="H582" t="s">
        <v>1120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10</v>
      </c>
      <c r="W582">
        <v>70</v>
      </c>
      <c r="X582">
        <v>0</v>
      </c>
      <c r="Z582">
        <v>0</v>
      </c>
      <c r="AA582" t="s">
        <v>1121</v>
      </c>
    </row>
    <row r="583" spans="1:27" x14ac:dyDescent="0.25">
      <c r="H583">
        <v>601</v>
      </c>
    </row>
    <row r="584" spans="1:27" x14ac:dyDescent="0.25">
      <c r="A584">
        <v>289</v>
      </c>
      <c r="B584">
        <v>290</v>
      </c>
      <c r="C584" t="s">
        <v>1122</v>
      </c>
      <c r="D584" t="s">
        <v>1123</v>
      </c>
      <c r="E584" t="s">
        <v>60</v>
      </c>
      <c r="F584" t="s">
        <v>1124</v>
      </c>
      <c r="G584" t="str">
        <f>"00069762"</f>
        <v>00069762</v>
      </c>
      <c r="H584">
        <v>935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30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Z584">
        <v>0</v>
      </c>
      <c r="AA584">
        <v>1035</v>
      </c>
    </row>
    <row r="585" spans="1:27" x14ac:dyDescent="0.25">
      <c r="H585">
        <v>601</v>
      </c>
    </row>
    <row r="586" spans="1:27" x14ac:dyDescent="0.25">
      <c r="A586">
        <v>290</v>
      </c>
      <c r="B586">
        <v>369</v>
      </c>
      <c r="C586" t="s">
        <v>1125</v>
      </c>
      <c r="D586" t="s">
        <v>1126</v>
      </c>
      <c r="E586" t="s">
        <v>1127</v>
      </c>
      <c r="F586" t="s">
        <v>1128</v>
      </c>
      <c r="G586" t="str">
        <f>"201511035384"</f>
        <v>201511035384</v>
      </c>
      <c r="H586" t="s">
        <v>750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35</v>
      </c>
      <c r="W586">
        <v>245</v>
      </c>
      <c r="X586">
        <v>0</v>
      </c>
      <c r="Z586">
        <v>1</v>
      </c>
      <c r="AA586" t="s">
        <v>1129</v>
      </c>
    </row>
    <row r="587" spans="1:27" x14ac:dyDescent="0.25">
      <c r="H587">
        <v>601</v>
      </c>
    </row>
    <row r="588" spans="1:27" x14ac:dyDescent="0.25">
      <c r="A588">
        <v>291</v>
      </c>
      <c r="B588">
        <v>295</v>
      </c>
      <c r="C588" t="s">
        <v>1130</v>
      </c>
      <c r="D588" t="s">
        <v>1131</v>
      </c>
      <c r="E588" t="s">
        <v>417</v>
      </c>
      <c r="F588" t="s">
        <v>1132</v>
      </c>
      <c r="G588" t="str">
        <f>"201511010546"</f>
        <v>201511010546</v>
      </c>
      <c r="H588" t="s">
        <v>1133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15</v>
      </c>
      <c r="W588">
        <v>105</v>
      </c>
      <c r="X588">
        <v>0</v>
      </c>
      <c r="Z588">
        <v>0</v>
      </c>
      <c r="AA588" t="s">
        <v>1134</v>
      </c>
    </row>
    <row r="589" spans="1:27" x14ac:dyDescent="0.25">
      <c r="H589">
        <v>601</v>
      </c>
    </row>
    <row r="590" spans="1:27" x14ac:dyDescent="0.25">
      <c r="A590">
        <v>292</v>
      </c>
      <c r="B590">
        <v>618</v>
      </c>
      <c r="C590" t="s">
        <v>1135</v>
      </c>
      <c r="D590" t="s">
        <v>715</v>
      </c>
      <c r="E590" t="s">
        <v>39</v>
      </c>
      <c r="F590" t="s">
        <v>1136</v>
      </c>
      <c r="G590" t="str">
        <f>"00045378"</f>
        <v>00045378</v>
      </c>
      <c r="H590" t="s">
        <v>1137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36</v>
      </c>
      <c r="W590">
        <v>252</v>
      </c>
      <c r="X590">
        <v>0</v>
      </c>
      <c r="Z590">
        <v>0</v>
      </c>
      <c r="AA590" t="s">
        <v>1138</v>
      </c>
    </row>
    <row r="591" spans="1:27" x14ac:dyDescent="0.25">
      <c r="H591">
        <v>601</v>
      </c>
    </row>
    <row r="592" spans="1:27" x14ac:dyDescent="0.25">
      <c r="A592">
        <v>293</v>
      </c>
      <c r="B592">
        <v>133</v>
      </c>
      <c r="C592" t="s">
        <v>1139</v>
      </c>
      <c r="D592" t="s">
        <v>18</v>
      </c>
      <c r="E592" t="s">
        <v>1140</v>
      </c>
      <c r="F592" t="s">
        <v>1141</v>
      </c>
      <c r="G592" t="str">
        <f>"00224240"</f>
        <v>00224240</v>
      </c>
      <c r="H592">
        <v>1001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Z592">
        <v>0</v>
      </c>
      <c r="AA592">
        <v>1031</v>
      </c>
    </row>
    <row r="593" spans="1:27" x14ac:dyDescent="0.25">
      <c r="H593">
        <v>601</v>
      </c>
    </row>
    <row r="594" spans="1:27" x14ac:dyDescent="0.25">
      <c r="A594">
        <v>294</v>
      </c>
      <c r="B594">
        <v>329</v>
      </c>
      <c r="C594" t="s">
        <v>1142</v>
      </c>
      <c r="D594" t="s">
        <v>1028</v>
      </c>
      <c r="E594" t="s">
        <v>196</v>
      </c>
      <c r="F594" t="s">
        <v>1143</v>
      </c>
      <c r="G594" t="str">
        <f>"00226473"</f>
        <v>00226473</v>
      </c>
      <c r="H594" t="s">
        <v>361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22</v>
      </c>
      <c r="W594">
        <v>154</v>
      </c>
      <c r="X594">
        <v>0</v>
      </c>
      <c r="Z594">
        <v>0</v>
      </c>
      <c r="AA594" t="s">
        <v>1144</v>
      </c>
    </row>
    <row r="595" spans="1:27" x14ac:dyDescent="0.25">
      <c r="H595">
        <v>601</v>
      </c>
    </row>
    <row r="596" spans="1:27" x14ac:dyDescent="0.25">
      <c r="A596">
        <v>295</v>
      </c>
      <c r="B596">
        <v>350</v>
      </c>
      <c r="C596" t="s">
        <v>1145</v>
      </c>
      <c r="D596" t="s">
        <v>18</v>
      </c>
      <c r="E596" t="s">
        <v>101</v>
      </c>
      <c r="F596" t="s">
        <v>1146</v>
      </c>
      <c r="G596" t="str">
        <f>"201511029165"</f>
        <v>201511029165</v>
      </c>
      <c r="H596" t="s">
        <v>346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19</v>
      </c>
      <c r="W596">
        <v>133</v>
      </c>
      <c r="X596">
        <v>0</v>
      </c>
      <c r="Z596">
        <v>0</v>
      </c>
      <c r="AA596" t="s">
        <v>1147</v>
      </c>
    </row>
    <row r="597" spans="1:27" x14ac:dyDescent="0.25">
      <c r="H597">
        <v>601</v>
      </c>
    </row>
    <row r="598" spans="1:27" x14ac:dyDescent="0.25">
      <c r="A598">
        <v>296</v>
      </c>
      <c r="B598">
        <v>599</v>
      </c>
      <c r="C598" t="s">
        <v>1148</v>
      </c>
      <c r="D598" t="s">
        <v>95</v>
      </c>
      <c r="E598" t="s">
        <v>39</v>
      </c>
      <c r="F598" t="s">
        <v>1149</v>
      </c>
      <c r="G598" t="str">
        <f>"201512000747"</f>
        <v>201512000747</v>
      </c>
      <c r="H598" t="s">
        <v>1090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9</v>
      </c>
      <c r="W598">
        <v>63</v>
      </c>
      <c r="X598">
        <v>0</v>
      </c>
      <c r="Z598">
        <v>0</v>
      </c>
      <c r="AA598" t="s">
        <v>1150</v>
      </c>
    </row>
    <row r="599" spans="1:27" x14ac:dyDescent="0.25">
      <c r="H599">
        <v>601</v>
      </c>
    </row>
    <row r="600" spans="1:27" x14ac:dyDescent="0.25">
      <c r="A600">
        <v>297</v>
      </c>
      <c r="B600">
        <v>155</v>
      </c>
      <c r="C600" t="s">
        <v>1151</v>
      </c>
      <c r="D600" t="s">
        <v>367</v>
      </c>
      <c r="E600" t="s">
        <v>996</v>
      </c>
      <c r="F600" t="s">
        <v>1152</v>
      </c>
      <c r="G600" t="str">
        <f>"201511018211"</f>
        <v>201511018211</v>
      </c>
      <c r="H600" t="s">
        <v>1153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Z600">
        <v>0</v>
      </c>
      <c r="AA600" t="s">
        <v>1154</v>
      </c>
    </row>
    <row r="601" spans="1:27" x14ac:dyDescent="0.25">
      <c r="H601">
        <v>601</v>
      </c>
    </row>
    <row r="602" spans="1:27" x14ac:dyDescent="0.25">
      <c r="A602">
        <v>298</v>
      </c>
      <c r="B602">
        <v>240</v>
      </c>
      <c r="C602" t="s">
        <v>1155</v>
      </c>
      <c r="D602" t="s">
        <v>291</v>
      </c>
      <c r="E602" t="s">
        <v>15</v>
      </c>
      <c r="F602" t="s">
        <v>1156</v>
      </c>
      <c r="G602" t="str">
        <f>"201511041177"</f>
        <v>201511041177</v>
      </c>
      <c r="H602" t="s">
        <v>1157</v>
      </c>
      <c r="I602">
        <v>150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4</v>
      </c>
      <c r="W602">
        <v>28</v>
      </c>
      <c r="X602">
        <v>0</v>
      </c>
      <c r="Z602">
        <v>0</v>
      </c>
      <c r="AA602" t="s">
        <v>1158</v>
      </c>
    </row>
    <row r="603" spans="1:27" x14ac:dyDescent="0.25">
      <c r="H603">
        <v>601</v>
      </c>
    </row>
    <row r="604" spans="1:27" x14ac:dyDescent="0.25">
      <c r="A604">
        <v>299</v>
      </c>
      <c r="B604">
        <v>310</v>
      </c>
      <c r="C604" t="s">
        <v>129</v>
      </c>
      <c r="D604" t="s">
        <v>707</v>
      </c>
      <c r="E604" t="s">
        <v>64</v>
      </c>
      <c r="F604" t="s">
        <v>1159</v>
      </c>
      <c r="G604" t="str">
        <f>"201511031665"</f>
        <v>201511031665</v>
      </c>
      <c r="H604">
        <v>759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38</v>
      </c>
      <c r="W604">
        <v>266</v>
      </c>
      <c r="X604">
        <v>0</v>
      </c>
      <c r="Z604">
        <v>0</v>
      </c>
      <c r="AA604">
        <v>1025</v>
      </c>
    </row>
    <row r="605" spans="1:27" x14ac:dyDescent="0.25">
      <c r="H605">
        <v>601</v>
      </c>
    </row>
    <row r="606" spans="1:27" x14ac:dyDescent="0.25">
      <c r="A606">
        <v>300</v>
      </c>
      <c r="B606">
        <v>291</v>
      </c>
      <c r="C606" t="s">
        <v>1160</v>
      </c>
      <c r="D606" t="s">
        <v>1161</v>
      </c>
      <c r="E606" t="s">
        <v>84</v>
      </c>
      <c r="F606" t="s">
        <v>1162</v>
      </c>
      <c r="G606" t="str">
        <f>"201511009594"</f>
        <v>201511009594</v>
      </c>
      <c r="H606" t="s">
        <v>410</v>
      </c>
      <c r="I606">
        <v>150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9</v>
      </c>
      <c r="W606">
        <v>63</v>
      </c>
      <c r="X606">
        <v>0</v>
      </c>
      <c r="Z606">
        <v>0</v>
      </c>
      <c r="AA606" t="s">
        <v>1163</v>
      </c>
    </row>
    <row r="607" spans="1:27" x14ac:dyDescent="0.25">
      <c r="H607">
        <v>601</v>
      </c>
    </row>
    <row r="608" spans="1:27" x14ac:dyDescent="0.25">
      <c r="A608">
        <v>301</v>
      </c>
      <c r="B608">
        <v>724</v>
      </c>
      <c r="C608" t="s">
        <v>1164</v>
      </c>
      <c r="D608" t="s">
        <v>134</v>
      </c>
      <c r="E608" t="s">
        <v>1165</v>
      </c>
      <c r="F608" t="s">
        <v>1166</v>
      </c>
      <c r="G608" t="str">
        <f>"201511019727"</f>
        <v>201511019727</v>
      </c>
      <c r="H608" t="s">
        <v>1157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25</v>
      </c>
      <c r="W608">
        <v>175</v>
      </c>
      <c r="X608">
        <v>0</v>
      </c>
      <c r="Z608">
        <v>0</v>
      </c>
      <c r="AA608" t="s">
        <v>1167</v>
      </c>
    </row>
    <row r="609" spans="1:27" x14ac:dyDescent="0.25">
      <c r="H609">
        <v>601</v>
      </c>
    </row>
    <row r="610" spans="1:27" x14ac:dyDescent="0.25">
      <c r="A610">
        <v>302</v>
      </c>
      <c r="B610">
        <v>156</v>
      </c>
      <c r="C610" t="s">
        <v>1151</v>
      </c>
      <c r="D610" t="s">
        <v>907</v>
      </c>
      <c r="E610" t="s">
        <v>996</v>
      </c>
      <c r="F610" t="s">
        <v>1168</v>
      </c>
      <c r="G610" t="str">
        <f>"201511018245"</f>
        <v>201511018245</v>
      </c>
      <c r="H610" t="s">
        <v>1169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Z610">
        <v>0</v>
      </c>
      <c r="AA610" t="s">
        <v>1170</v>
      </c>
    </row>
    <row r="611" spans="1:27" x14ac:dyDescent="0.25">
      <c r="H611">
        <v>601</v>
      </c>
    </row>
    <row r="612" spans="1:27" x14ac:dyDescent="0.25">
      <c r="A612">
        <v>303</v>
      </c>
      <c r="B612">
        <v>71</v>
      </c>
      <c r="C612" t="s">
        <v>1171</v>
      </c>
      <c r="D612" t="s">
        <v>168</v>
      </c>
      <c r="E612" t="s">
        <v>327</v>
      </c>
      <c r="F612" t="s">
        <v>1172</v>
      </c>
      <c r="G612" t="str">
        <f>"201511026577"</f>
        <v>201511026577</v>
      </c>
      <c r="H612" t="s">
        <v>630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18</v>
      </c>
      <c r="W612">
        <v>126</v>
      </c>
      <c r="X612">
        <v>0</v>
      </c>
      <c r="Z612">
        <v>0</v>
      </c>
      <c r="AA612" t="s">
        <v>1173</v>
      </c>
    </row>
    <row r="613" spans="1:27" x14ac:dyDescent="0.25">
      <c r="H613">
        <v>601</v>
      </c>
    </row>
    <row r="614" spans="1:27" x14ac:dyDescent="0.25">
      <c r="A614">
        <v>304</v>
      </c>
      <c r="B614">
        <v>73</v>
      </c>
      <c r="C614" t="s">
        <v>1174</v>
      </c>
      <c r="D614" t="s">
        <v>332</v>
      </c>
      <c r="E614" t="s">
        <v>15</v>
      </c>
      <c r="F614" t="s">
        <v>1175</v>
      </c>
      <c r="G614" t="str">
        <f>"201511034741"</f>
        <v>201511034741</v>
      </c>
      <c r="H614" t="s">
        <v>1176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21</v>
      </c>
      <c r="W614">
        <v>147</v>
      </c>
      <c r="X614">
        <v>0</v>
      </c>
      <c r="Z614">
        <v>0</v>
      </c>
      <c r="AA614" t="s">
        <v>1177</v>
      </c>
    </row>
    <row r="615" spans="1:27" x14ac:dyDescent="0.25">
      <c r="H615">
        <v>601</v>
      </c>
    </row>
    <row r="616" spans="1:27" x14ac:dyDescent="0.25">
      <c r="A616">
        <v>305</v>
      </c>
      <c r="B616">
        <v>213</v>
      </c>
      <c r="C616" t="s">
        <v>1178</v>
      </c>
      <c r="D616" t="s">
        <v>996</v>
      </c>
      <c r="E616" t="s">
        <v>1179</v>
      </c>
      <c r="F616" t="s">
        <v>1180</v>
      </c>
      <c r="G616" t="str">
        <f>"201511007044"</f>
        <v>201511007044</v>
      </c>
      <c r="H616" t="s">
        <v>929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14</v>
      </c>
      <c r="W616">
        <v>98</v>
      </c>
      <c r="X616">
        <v>0</v>
      </c>
      <c r="Z616">
        <v>0</v>
      </c>
      <c r="AA616" t="s">
        <v>1181</v>
      </c>
    </row>
    <row r="617" spans="1:27" x14ac:dyDescent="0.25">
      <c r="H617">
        <v>601</v>
      </c>
    </row>
    <row r="618" spans="1:27" x14ac:dyDescent="0.25">
      <c r="A618">
        <v>306</v>
      </c>
      <c r="B618">
        <v>147</v>
      </c>
      <c r="C618" t="s">
        <v>1182</v>
      </c>
      <c r="D618" t="s">
        <v>927</v>
      </c>
      <c r="E618" t="s">
        <v>599</v>
      </c>
      <c r="F618" t="s">
        <v>1183</v>
      </c>
      <c r="G618" t="str">
        <f>"201511027186"</f>
        <v>201511027186</v>
      </c>
      <c r="H618" t="s">
        <v>641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10</v>
      </c>
      <c r="W618">
        <v>70</v>
      </c>
      <c r="X618">
        <v>0</v>
      </c>
      <c r="Z618">
        <v>0</v>
      </c>
      <c r="AA618" t="s">
        <v>1184</v>
      </c>
    </row>
    <row r="619" spans="1:27" x14ac:dyDescent="0.25">
      <c r="H619">
        <v>601</v>
      </c>
    </row>
    <row r="620" spans="1:27" x14ac:dyDescent="0.25">
      <c r="A620">
        <v>307</v>
      </c>
      <c r="B620">
        <v>642</v>
      </c>
      <c r="C620" t="s">
        <v>1185</v>
      </c>
      <c r="D620" t="s">
        <v>1186</v>
      </c>
      <c r="E620" t="s">
        <v>23</v>
      </c>
      <c r="F620" t="s">
        <v>1187</v>
      </c>
      <c r="G620" t="str">
        <f>"00017554"</f>
        <v>00017554</v>
      </c>
      <c r="H620" t="s">
        <v>484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Z620">
        <v>0</v>
      </c>
      <c r="AA620" t="s">
        <v>1188</v>
      </c>
    </row>
    <row r="621" spans="1:27" x14ac:dyDescent="0.25">
      <c r="H621">
        <v>601</v>
      </c>
    </row>
    <row r="622" spans="1:27" x14ac:dyDescent="0.25">
      <c r="A622">
        <v>308</v>
      </c>
      <c r="B622">
        <v>415</v>
      </c>
      <c r="C622" t="s">
        <v>1189</v>
      </c>
      <c r="D622" t="s">
        <v>1190</v>
      </c>
      <c r="E622" t="s">
        <v>19</v>
      </c>
      <c r="F622" t="s">
        <v>1191</v>
      </c>
      <c r="G622" t="str">
        <f>"00020725"</f>
        <v>00020725</v>
      </c>
      <c r="H622" t="s">
        <v>558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22</v>
      </c>
      <c r="W622">
        <v>154</v>
      </c>
      <c r="X622">
        <v>0</v>
      </c>
      <c r="Z622">
        <v>0</v>
      </c>
      <c r="AA622" t="s">
        <v>1192</v>
      </c>
    </row>
    <row r="623" spans="1:27" x14ac:dyDescent="0.25">
      <c r="H623">
        <v>601</v>
      </c>
    </row>
    <row r="624" spans="1:27" x14ac:dyDescent="0.25">
      <c r="A624">
        <v>309</v>
      </c>
      <c r="B624">
        <v>331</v>
      </c>
      <c r="C624" t="s">
        <v>1193</v>
      </c>
      <c r="D624" t="s">
        <v>1194</v>
      </c>
      <c r="E624" t="s">
        <v>69</v>
      </c>
      <c r="F624" t="s">
        <v>1195</v>
      </c>
      <c r="G624" t="str">
        <f>"00016987"</f>
        <v>00016987</v>
      </c>
      <c r="H624" t="s">
        <v>1196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50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Z624">
        <v>0</v>
      </c>
      <c r="AA624" t="s">
        <v>1197</v>
      </c>
    </row>
    <row r="625" spans="1:27" x14ac:dyDescent="0.25">
      <c r="H625">
        <v>601</v>
      </c>
    </row>
    <row r="626" spans="1:27" x14ac:dyDescent="0.25">
      <c r="A626">
        <v>310</v>
      </c>
      <c r="B626">
        <v>749</v>
      </c>
      <c r="C626" t="s">
        <v>1198</v>
      </c>
      <c r="D626" t="s">
        <v>543</v>
      </c>
      <c r="E626" t="s">
        <v>15</v>
      </c>
      <c r="F626" t="s">
        <v>1199</v>
      </c>
      <c r="G626" t="str">
        <f>"201511036397"</f>
        <v>201511036397</v>
      </c>
      <c r="H626" t="s">
        <v>925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Z626">
        <v>0</v>
      </c>
      <c r="AA626" t="s">
        <v>1200</v>
      </c>
    </row>
    <row r="627" spans="1:27" x14ac:dyDescent="0.25">
      <c r="H627">
        <v>601</v>
      </c>
    </row>
    <row r="628" spans="1:27" x14ac:dyDescent="0.25">
      <c r="A628">
        <v>311</v>
      </c>
      <c r="B628">
        <v>112</v>
      </c>
      <c r="C628" t="s">
        <v>1201</v>
      </c>
      <c r="D628" t="s">
        <v>477</v>
      </c>
      <c r="E628" t="s">
        <v>29</v>
      </c>
      <c r="F628" t="s">
        <v>1202</v>
      </c>
      <c r="G628" t="str">
        <f>"201409006458"</f>
        <v>201409006458</v>
      </c>
      <c r="H628">
        <v>880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15</v>
      </c>
      <c r="W628">
        <v>105</v>
      </c>
      <c r="X628">
        <v>0</v>
      </c>
      <c r="Z628">
        <v>0</v>
      </c>
      <c r="AA628">
        <v>1015</v>
      </c>
    </row>
    <row r="629" spans="1:27" x14ac:dyDescent="0.25">
      <c r="H629">
        <v>601</v>
      </c>
    </row>
    <row r="630" spans="1:27" x14ac:dyDescent="0.25">
      <c r="A630">
        <v>312</v>
      </c>
      <c r="B630">
        <v>414</v>
      </c>
      <c r="C630" t="s">
        <v>1203</v>
      </c>
      <c r="D630" t="s">
        <v>18</v>
      </c>
      <c r="E630" t="s">
        <v>996</v>
      </c>
      <c r="F630" t="s">
        <v>1204</v>
      </c>
      <c r="G630" t="str">
        <f>"201511009261"</f>
        <v>201511009261</v>
      </c>
      <c r="H630" t="s">
        <v>718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12</v>
      </c>
      <c r="W630">
        <v>84</v>
      </c>
      <c r="X630">
        <v>0</v>
      </c>
      <c r="Z630">
        <v>0</v>
      </c>
      <c r="AA630" t="s">
        <v>984</v>
      </c>
    </row>
    <row r="631" spans="1:27" x14ac:dyDescent="0.25">
      <c r="H631">
        <v>601</v>
      </c>
    </row>
    <row r="632" spans="1:27" x14ac:dyDescent="0.25">
      <c r="A632">
        <v>313</v>
      </c>
      <c r="B632">
        <v>510</v>
      </c>
      <c r="C632" t="s">
        <v>1205</v>
      </c>
      <c r="D632" t="s">
        <v>1161</v>
      </c>
      <c r="E632" t="s">
        <v>84</v>
      </c>
      <c r="F632" t="s">
        <v>1206</v>
      </c>
      <c r="G632" t="str">
        <f>"00230427"</f>
        <v>00230427</v>
      </c>
      <c r="H632" t="s">
        <v>621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Z632">
        <v>0</v>
      </c>
      <c r="AA632" t="s">
        <v>1207</v>
      </c>
    </row>
    <row r="633" spans="1:27" x14ac:dyDescent="0.25">
      <c r="H633">
        <v>601</v>
      </c>
    </row>
    <row r="634" spans="1:27" x14ac:dyDescent="0.25">
      <c r="A634">
        <v>314</v>
      </c>
      <c r="B634">
        <v>390</v>
      </c>
      <c r="C634" t="s">
        <v>1208</v>
      </c>
      <c r="D634" t="s">
        <v>134</v>
      </c>
      <c r="E634" t="s">
        <v>1209</v>
      </c>
      <c r="F634" t="s">
        <v>1210</v>
      </c>
      <c r="G634" t="str">
        <f>"00047291"</f>
        <v>00047291</v>
      </c>
      <c r="H634" t="s">
        <v>937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Z634">
        <v>0</v>
      </c>
      <c r="AA634" t="s">
        <v>1211</v>
      </c>
    </row>
    <row r="635" spans="1:27" x14ac:dyDescent="0.25">
      <c r="H635">
        <v>601</v>
      </c>
    </row>
    <row r="636" spans="1:27" x14ac:dyDescent="0.25">
      <c r="A636">
        <v>315</v>
      </c>
      <c r="B636">
        <v>546</v>
      </c>
      <c r="C636" t="s">
        <v>1212</v>
      </c>
      <c r="D636" t="s">
        <v>1213</v>
      </c>
      <c r="E636" t="s">
        <v>1214</v>
      </c>
      <c r="F636" t="s">
        <v>1215</v>
      </c>
      <c r="G636" t="str">
        <f>"201207000043"</f>
        <v>201207000043</v>
      </c>
      <c r="H636" t="s">
        <v>1216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Z636">
        <v>0</v>
      </c>
      <c r="AA636" t="s">
        <v>1217</v>
      </c>
    </row>
    <row r="637" spans="1:27" x14ac:dyDescent="0.25">
      <c r="H637">
        <v>601</v>
      </c>
    </row>
    <row r="638" spans="1:27" x14ac:dyDescent="0.25">
      <c r="A638">
        <v>316</v>
      </c>
      <c r="B638">
        <v>550</v>
      </c>
      <c r="C638" t="s">
        <v>1218</v>
      </c>
      <c r="D638" t="s">
        <v>1219</v>
      </c>
      <c r="E638" t="s">
        <v>101</v>
      </c>
      <c r="F638" t="s">
        <v>1220</v>
      </c>
      <c r="G638" t="str">
        <f>"201511033201"</f>
        <v>201511033201</v>
      </c>
      <c r="H638" t="s">
        <v>1221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50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24</v>
      </c>
      <c r="W638">
        <v>168</v>
      </c>
      <c r="X638">
        <v>0</v>
      </c>
      <c r="Z638">
        <v>0</v>
      </c>
      <c r="AA638" t="s">
        <v>1222</v>
      </c>
    </row>
    <row r="639" spans="1:27" x14ac:dyDescent="0.25">
      <c r="H639">
        <v>601</v>
      </c>
    </row>
    <row r="640" spans="1:27" x14ac:dyDescent="0.25">
      <c r="A640">
        <v>317</v>
      </c>
      <c r="B640">
        <v>425</v>
      </c>
      <c r="C640" t="s">
        <v>1223</v>
      </c>
      <c r="D640" t="s">
        <v>54</v>
      </c>
      <c r="E640" t="s">
        <v>15</v>
      </c>
      <c r="F640" t="s">
        <v>1224</v>
      </c>
      <c r="G640" t="str">
        <f>"201511018485"</f>
        <v>201511018485</v>
      </c>
      <c r="H640" t="s">
        <v>1225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25</v>
      </c>
      <c r="W640">
        <v>175</v>
      </c>
      <c r="X640">
        <v>0</v>
      </c>
      <c r="Z640">
        <v>0</v>
      </c>
      <c r="AA640" t="s">
        <v>1226</v>
      </c>
    </row>
    <row r="641" spans="1:27" x14ac:dyDescent="0.25">
      <c r="H641">
        <v>601</v>
      </c>
    </row>
    <row r="642" spans="1:27" x14ac:dyDescent="0.25">
      <c r="A642">
        <v>318</v>
      </c>
      <c r="B642">
        <v>220</v>
      </c>
      <c r="C642" t="s">
        <v>1227</v>
      </c>
      <c r="D642" t="s">
        <v>477</v>
      </c>
      <c r="E642" t="s">
        <v>84</v>
      </c>
      <c r="F642" t="s">
        <v>1228</v>
      </c>
      <c r="G642" t="str">
        <f>"201511028616"</f>
        <v>201511028616</v>
      </c>
      <c r="H642" t="s">
        <v>1229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Z642">
        <v>0</v>
      </c>
      <c r="AA642" t="s">
        <v>1230</v>
      </c>
    </row>
    <row r="643" spans="1:27" x14ac:dyDescent="0.25">
      <c r="H643">
        <v>601</v>
      </c>
    </row>
    <row r="644" spans="1:27" x14ac:dyDescent="0.25">
      <c r="A644">
        <v>319</v>
      </c>
      <c r="B644">
        <v>29</v>
      </c>
      <c r="C644" t="s">
        <v>1231</v>
      </c>
      <c r="D644" t="s">
        <v>1232</v>
      </c>
      <c r="E644" t="s">
        <v>188</v>
      </c>
      <c r="F644" t="s">
        <v>1233</v>
      </c>
      <c r="G644" t="str">
        <f>"201510000605"</f>
        <v>201510000605</v>
      </c>
      <c r="H644" t="s">
        <v>1234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42</v>
      </c>
      <c r="W644">
        <v>294</v>
      </c>
      <c r="X644">
        <v>0</v>
      </c>
      <c r="Z644">
        <v>0</v>
      </c>
      <c r="AA644" t="s">
        <v>1230</v>
      </c>
    </row>
    <row r="645" spans="1:27" x14ac:dyDescent="0.25">
      <c r="H645">
        <v>601</v>
      </c>
    </row>
    <row r="646" spans="1:27" x14ac:dyDescent="0.25">
      <c r="A646">
        <v>320</v>
      </c>
      <c r="B646">
        <v>28</v>
      </c>
      <c r="C646" t="s">
        <v>1235</v>
      </c>
      <c r="D646" t="s">
        <v>371</v>
      </c>
      <c r="E646" t="s">
        <v>95</v>
      </c>
      <c r="F646" t="s">
        <v>1236</v>
      </c>
      <c r="G646" t="str">
        <f>"201511040709"</f>
        <v>201511040709</v>
      </c>
      <c r="H646" t="s">
        <v>1237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Z646">
        <v>0</v>
      </c>
      <c r="AA646" t="s">
        <v>1237</v>
      </c>
    </row>
    <row r="647" spans="1:27" x14ac:dyDescent="0.25">
      <c r="H647">
        <v>601</v>
      </c>
    </row>
    <row r="648" spans="1:27" x14ac:dyDescent="0.25">
      <c r="A648">
        <v>321</v>
      </c>
      <c r="B648">
        <v>136</v>
      </c>
      <c r="C648" t="s">
        <v>1238</v>
      </c>
      <c r="D648" t="s">
        <v>1239</v>
      </c>
      <c r="E648" t="s">
        <v>95</v>
      </c>
      <c r="F648" t="s">
        <v>1240</v>
      </c>
      <c r="G648" t="str">
        <f>"201510004917"</f>
        <v>201510004917</v>
      </c>
      <c r="H648" t="s">
        <v>1237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Z648">
        <v>0</v>
      </c>
      <c r="AA648" t="s">
        <v>1237</v>
      </c>
    </row>
    <row r="649" spans="1:27" x14ac:dyDescent="0.25">
      <c r="H649">
        <v>601</v>
      </c>
    </row>
    <row r="650" spans="1:27" x14ac:dyDescent="0.25">
      <c r="A650">
        <v>322</v>
      </c>
      <c r="B650">
        <v>275</v>
      </c>
      <c r="C650" t="s">
        <v>1241</v>
      </c>
      <c r="D650" t="s">
        <v>327</v>
      </c>
      <c r="E650" t="s">
        <v>538</v>
      </c>
      <c r="F650" t="s">
        <v>1242</v>
      </c>
      <c r="G650" t="str">
        <f>"00223877"</f>
        <v>00223877</v>
      </c>
      <c r="H650" t="s">
        <v>1237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Z650">
        <v>0</v>
      </c>
      <c r="AA650" t="s">
        <v>1237</v>
      </c>
    </row>
    <row r="651" spans="1:27" x14ac:dyDescent="0.25">
      <c r="H651">
        <v>601</v>
      </c>
    </row>
    <row r="652" spans="1:27" x14ac:dyDescent="0.25">
      <c r="A652">
        <v>323</v>
      </c>
      <c r="B652">
        <v>158</v>
      </c>
      <c r="C652" t="s">
        <v>1243</v>
      </c>
      <c r="D652" t="s">
        <v>60</v>
      </c>
      <c r="E652" t="s">
        <v>29</v>
      </c>
      <c r="F652" t="s">
        <v>1244</v>
      </c>
      <c r="G652" t="str">
        <f>"201511027054"</f>
        <v>201511027054</v>
      </c>
      <c r="H652" t="s">
        <v>1245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Z652">
        <v>0</v>
      </c>
      <c r="AA652" t="s">
        <v>1246</v>
      </c>
    </row>
    <row r="653" spans="1:27" x14ac:dyDescent="0.25">
      <c r="H653">
        <v>601</v>
      </c>
    </row>
    <row r="654" spans="1:27" x14ac:dyDescent="0.25">
      <c r="A654">
        <v>324</v>
      </c>
      <c r="B654">
        <v>296</v>
      </c>
      <c r="C654" t="s">
        <v>1247</v>
      </c>
      <c r="D654" t="s">
        <v>468</v>
      </c>
      <c r="E654" t="s">
        <v>560</v>
      </c>
      <c r="F654" t="s">
        <v>1248</v>
      </c>
      <c r="G654" t="str">
        <f>"00015614"</f>
        <v>00015614</v>
      </c>
      <c r="H654" t="s">
        <v>71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50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2</v>
      </c>
      <c r="W654">
        <v>14</v>
      </c>
      <c r="X654">
        <v>0</v>
      </c>
      <c r="Z654">
        <v>0</v>
      </c>
      <c r="AA654" t="s">
        <v>1249</v>
      </c>
    </row>
    <row r="655" spans="1:27" x14ac:dyDescent="0.25">
      <c r="H655">
        <v>601</v>
      </c>
    </row>
    <row r="656" spans="1:27" x14ac:dyDescent="0.25">
      <c r="A656">
        <v>325</v>
      </c>
      <c r="B656">
        <v>441</v>
      </c>
      <c r="C656" t="s">
        <v>1250</v>
      </c>
      <c r="D656" t="s">
        <v>22</v>
      </c>
      <c r="E656" t="s">
        <v>84</v>
      </c>
      <c r="F656" t="s">
        <v>1251</v>
      </c>
      <c r="G656" t="str">
        <f>"00021170"</f>
        <v>00021170</v>
      </c>
      <c r="H656" t="s">
        <v>942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4</v>
      </c>
      <c r="W656">
        <v>28</v>
      </c>
      <c r="X656">
        <v>0</v>
      </c>
      <c r="Z656">
        <v>1</v>
      </c>
      <c r="AA656" t="s">
        <v>1252</v>
      </c>
    </row>
    <row r="657" spans="1:27" x14ac:dyDescent="0.25">
      <c r="H657">
        <v>601</v>
      </c>
    </row>
    <row r="658" spans="1:27" x14ac:dyDescent="0.25">
      <c r="A658">
        <v>326</v>
      </c>
      <c r="B658">
        <v>33</v>
      </c>
      <c r="C658" t="s">
        <v>1253</v>
      </c>
      <c r="D658" t="s">
        <v>1254</v>
      </c>
      <c r="E658" t="s">
        <v>101</v>
      </c>
      <c r="F658" t="s">
        <v>1255</v>
      </c>
      <c r="G658" t="str">
        <f>"201511012282"</f>
        <v>201511012282</v>
      </c>
      <c r="H658" t="s">
        <v>979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31</v>
      </c>
      <c r="W658">
        <v>217</v>
      </c>
      <c r="X658">
        <v>0</v>
      </c>
      <c r="Z658">
        <v>0</v>
      </c>
      <c r="AA658" t="s">
        <v>1256</v>
      </c>
    </row>
    <row r="659" spans="1:27" x14ac:dyDescent="0.25">
      <c r="H659">
        <v>601</v>
      </c>
    </row>
    <row r="660" spans="1:27" x14ac:dyDescent="0.25">
      <c r="A660">
        <v>327</v>
      </c>
      <c r="B660">
        <v>30</v>
      </c>
      <c r="C660" t="s">
        <v>1257</v>
      </c>
      <c r="D660" t="s">
        <v>233</v>
      </c>
      <c r="E660" t="s">
        <v>60</v>
      </c>
      <c r="F660" t="s">
        <v>1258</v>
      </c>
      <c r="G660" t="str">
        <f>"201511031534"</f>
        <v>201511031534</v>
      </c>
      <c r="H660" t="s">
        <v>378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21</v>
      </c>
      <c r="W660">
        <v>147</v>
      </c>
      <c r="X660">
        <v>0</v>
      </c>
      <c r="Z660">
        <v>0</v>
      </c>
      <c r="AA660" t="s">
        <v>1259</v>
      </c>
    </row>
    <row r="661" spans="1:27" x14ac:dyDescent="0.25">
      <c r="H661">
        <v>601</v>
      </c>
    </row>
    <row r="662" spans="1:27" x14ac:dyDescent="0.25">
      <c r="A662">
        <v>328</v>
      </c>
      <c r="B662">
        <v>573</v>
      </c>
      <c r="C662" t="s">
        <v>1260</v>
      </c>
      <c r="D662" t="s">
        <v>677</v>
      </c>
      <c r="E662" t="s">
        <v>152</v>
      </c>
      <c r="F662" t="s">
        <v>1261</v>
      </c>
      <c r="G662" t="str">
        <f>"00016896"</f>
        <v>00016896</v>
      </c>
      <c r="H662" t="s">
        <v>1157</v>
      </c>
      <c r="I662">
        <v>150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Z662">
        <v>0</v>
      </c>
      <c r="AA662" t="s">
        <v>1262</v>
      </c>
    </row>
    <row r="663" spans="1:27" x14ac:dyDescent="0.25">
      <c r="H663">
        <v>601</v>
      </c>
    </row>
    <row r="664" spans="1:27" x14ac:dyDescent="0.25">
      <c r="A664">
        <v>329</v>
      </c>
      <c r="B664">
        <v>137</v>
      </c>
      <c r="C664" t="s">
        <v>1263</v>
      </c>
      <c r="D664" t="s">
        <v>18</v>
      </c>
      <c r="E664" t="s">
        <v>507</v>
      </c>
      <c r="F664" t="s">
        <v>1264</v>
      </c>
      <c r="G664" t="str">
        <f>"00228345"</f>
        <v>00228345</v>
      </c>
      <c r="H664" t="s">
        <v>1153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Z664">
        <v>0</v>
      </c>
      <c r="AA664" t="s">
        <v>1153</v>
      </c>
    </row>
    <row r="665" spans="1:27" x14ac:dyDescent="0.25">
      <c r="H665">
        <v>601</v>
      </c>
    </row>
    <row r="666" spans="1:27" x14ac:dyDescent="0.25">
      <c r="A666">
        <v>330</v>
      </c>
      <c r="B666">
        <v>530</v>
      </c>
      <c r="C666" t="s">
        <v>1265</v>
      </c>
      <c r="D666" t="s">
        <v>193</v>
      </c>
      <c r="E666" t="s">
        <v>60</v>
      </c>
      <c r="F666" t="s">
        <v>1266</v>
      </c>
      <c r="G666" t="str">
        <f>"201511040137"</f>
        <v>201511040137</v>
      </c>
      <c r="H666" t="s">
        <v>1267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Z666">
        <v>0</v>
      </c>
      <c r="AA666" t="s">
        <v>1268</v>
      </c>
    </row>
    <row r="667" spans="1:27" x14ac:dyDescent="0.25">
      <c r="H667">
        <v>601</v>
      </c>
    </row>
    <row r="668" spans="1:27" x14ac:dyDescent="0.25">
      <c r="A668">
        <v>331</v>
      </c>
      <c r="B668">
        <v>325</v>
      </c>
      <c r="C668" t="s">
        <v>1269</v>
      </c>
      <c r="D668" t="s">
        <v>1270</v>
      </c>
      <c r="E668" t="s">
        <v>69</v>
      </c>
      <c r="F668" t="s">
        <v>1271</v>
      </c>
      <c r="G668" t="str">
        <f>"201511041935"</f>
        <v>201511041935</v>
      </c>
      <c r="H668" t="s">
        <v>1267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Z668">
        <v>0</v>
      </c>
      <c r="AA668" t="s">
        <v>1268</v>
      </c>
    </row>
    <row r="669" spans="1:27" x14ac:dyDescent="0.25">
      <c r="H669">
        <v>601</v>
      </c>
    </row>
    <row r="670" spans="1:27" x14ac:dyDescent="0.25">
      <c r="A670">
        <v>332</v>
      </c>
      <c r="B670">
        <v>259</v>
      </c>
      <c r="C670" t="s">
        <v>1272</v>
      </c>
      <c r="D670" t="s">
        <v>168</v>
      </c>
      <c r="E670" t="s">
        <v>64</v>
      </c>
      <c r="F670" t="s">
        <v>1273</v>
      </c>
      <c r="G670" t="str">
        <f>"00104973"</f>
        <v>00104973</v>
      </c>
      <c r="H670" t="s">
        <v>1274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50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7</v>
      </c>
      <c r="W670">
        <v>49</v>
      </c>
      <c r="X670">
        <v>0</v>
      </c>
      <c r="Z670">
        <v>0</v>
      </c>
      <c r="AA670" t="s">
        <v>1275</v>
      </c>
    </row>
    <row r="671" spans="1:27" x14ac:dyDescent="0.25">
      <c r="H671">
        <v>601</v>
      </c>
    </row>
    <row r="672" spans="1:27" x14ac:dyDescent="0.25">
      <c r="A672">
        <v>333</v>
      </c>
      <c r="B672">
        <v>233</v>
      </c>
      <c r="C672" t="s">
        <v>1276</v>
      </c>
      <c r="D672" t="s">
        <v>332</v>
      </c>
      <c r="E672" t="s">
        <v>109</v>
      </c>
      <c r="F672" t="s">
        <v>1277</v>
      </c>
      <c r="G672" t="str">
        <f>"201511029085"</f>
        <v>201511029085</v>
      </c>
      <c r="H672" t="s">
        <v>584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33</v>
      </c>
      <c r="W672">
        <v>231</v>
      </c>
      <c r="X672">
        <v>0</v>
      </c>
      <c r="Z672">
        <v>0</v>
      </c>
      <c r="AA672" t="s">
        <v>1275</v>
      </c>
    </row>
    <row r="673" spans="1:27" x14ac:dyDescent="0.25">
      <c r="H673">
        <v>601</v>
      </c>
    </row>
    <row r="674" spans="1:27" x14ac:dyDescent="0.25">
      <c r="A674">
        <v>334</v>
      </c>
      <c r="B674">
        <v>635</v>
      </c>
      <c r="C674" t="s">
        <v>1278</v>
      </c>
      <c r="D674" t="s">
        <v>1279</v>
      </c>
      <c r="E674" t="s">
        <v>15</v>
      </c>
      <c r="F674" t="s">
        <v>1280</v>
      </c>
      <c r="G674" t="str">
        <f>"00070204"</f>
        <v>00070204</v>
      </c>
      <c r="H674">
        <v>924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Z674">
        <v>0</v>
      </c>
      <c r="AA674">
        <v>994</v>
      </c>
    </row>
    <row r="675" spans="1:27" x14ac:dyDescent="0.25">
      <c r="H675">
        <v>601</v>
      </c>
    </row>
    <row r="676" spans="1:27" x14ac:dyDescent="0.25">
      <c r="A676">
        <v>335</v>
      </c>
      <c r="B676">
        <v>717</v>
      </c>
      <c r="C676" t="s">
        <v>1281</v>
      </c>
      <c r="D676" t="s">
        <v>22</v>
      </c>
      <c r="E676" t="s">
        <v>1282</v>
      </c>
      <c r="F676" t="s">
        <v>1283</v>
      </c>
      <c r="G676" t="str">
        <f>"201511016116"</f>
        <v>201511016116</v>
      </c>
      <c r="H676">
        <v>880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12</v>
      </c>
      <c r="W676">
        <v>84</v>
      </c>
      <c r="X676">
        <v>0</v>
      </c>
      <c r="Z676">
        <v>0</v>
      </c>
      <c r="AA676">
        <v>994</v>
      </c>
    </row>
    <row r="677" spans="1:27" x14ac:dyDescent="0.25">
      <c r="H677">
        <v>601</v>
      </c>
    </row>
    <row r="678" spans="1:27" x14ac:dyDescent="0.25">
      <c r="A678">
        <v>336</v>
      </c>
      <c r="B678">
        <v>261</v>
      </c>
      <c r="C678" t="s">
        <v>1284</v>
      </c>
      <c r="D678" t="s">
        <v>64</v>
      </c>
      <c r="E678" t="s">
        <v>560</v>
      </c>
      <c r="F678" t="s">
        <v>1285</v>
      </c>
      <c r="G678" t="str">
        <f>"00224291"</f>
        <v>00224291</v>
      </c>
      <c r="H678" t="s">
        <v>461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Z678">
        <v>0</v>
      </c>
      <c r="AA678" t="s">
        <v>1286</v>
      </c>
    </row>
    <row r="679" spans="1:27" x14ac:dyDescent="0.25">
      <c r="H679">
        <v>601</v>
      </c>
    </row>
    <row r="680" spans="1:27" x14ac:dyDescent="0.25">
      <c r="A680">
        <v>337</v>
      </c>
      <c r="B680">
        <v>491</v>
      </c>
      <c r="C680" t="s">
        <v>1287</v>
      </c>
      <c r="D680" t="s">
        <v>526</v>
      </c>
      <c r="E680" t="s">
        <v>95</v>
      </c>
      <c r="F680" t="s">
        <v>1288</v>
      </c>
      <c r="G680" t="str">
        <f>"201511035635"</f>
        <v>201511035635</v>
      </c>
      <c r="H680" t="s">
        <v>601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18</v>
      </c>
      <c r="W680">
        <v>126</v>
      </c>
      <c r="X680">
        <v>0</v>
      </c>
      <c r="Z680">
        <v>0</v>
      </c>
      <c r="AA680" t="s">
        <v>1289</v>
      </c>
    </row>
    <row r="681" spans="1:27" x14ac:dyDescent="0.25">
      <c r="H681">
        <v>601</v>
      </c>
    </row>
    <row r="682" spans="1:27" x14ac:dyDescent="0.25">
      <c r="A682">
        <v>338</v>
      </c>
      <c r="B682">
        <v>541</v>
      </c>
      <c r="C682" t="s">
        <v>1290</v>
      </c>
      <c r="D682" t="s">
        <v>332</v>
      </c>
      <c r="E682" t="s">
        <v>1291</v>
      </c>
      <c r="F682" t="s">
        <v>1292</v>
      </c>
      <c r="G682" t="str">
        <f>"201511012198"</f>
        <v>201511012198</v>
      </c>
      <c r="H682" t="s">
        <v>1293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32</v>
      </c>
      <c r="W682">
        <v>224</v>
      </c>
      <c r="X682">
        <v>0</v>
      </c>
      <c r="Z682">
        <v>0</v>
      </c>
      <c r="AA682" t="s">
        <v>1294</v>
      </c>
    </row>
    <row r="683" spans="1:27" x14ac:dyDescent="0.25">
      <c r="H683">
        <v>601</v>
      </c>
    </row>
    <row r="684" spans="1:27" x14ac:dyDescent="0.25">
      <c r="A684">
        <v>339</v>
      </c>
      <c r="B684">
        <v>145</v>
      </c>
      <c r="C684" t="s">
        <v>1295</v>
      </c>
      <c r="D684" t="s">
        <v>1296</v>
      </c>
      <c r="E684" t="s">
        <v>1297</v>
      </c>
      <c r="F684" t="s">
        <v>1298</v>
      </c>
      <c r="G684" t="str">
        <f>"201511012677"</f>
        <v>201511012677</v>
      </c>
      <c r="H684" t="s">
        <v>1062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Z684">
        <v>0</v>
      </c>
      <c r="AA684" t="s">
        <v>1299</v>
      </c>
    </row>
    <row r="685" spans="1:27" x14ac:dyDescent="0.25">
      <c r="H685">
        <v>601</v>
      </c>
    </row>
    <row r="686" spans="1:27" x14ac:dyDescent="0.25">
      <c r="A686">
        <v>340</v>
      </c>
      <c r="B686">
        <v>683</v>
      </c>
      <c r="C686" t="s">
        <v>1300</v>
      </c>
      <c r="D686" t="s">
        <v>1301</v>
      </c>
      <c r="E686" t="s">
        <v>1302</v>
      </c>
      <c r="F686" t="s">
        <v>1303</v>
      </c>
      <c r="G686" t="str">
        <f>"00228077"</f>
        <v>00228077</v>
      </c>
      <c r="H686" t="s">
        <v>1304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30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4</v>
      </c>
      <c r="W686">
        <v>28</v>
      </c>
      <c r="X686">
        <v>0</v>
      </c>
      <c r="Z686">
        <v>0</v>
      </c>
      <c r="AA686" t="s">
        <v>1305</v>
      </c>
    </row>
    <row r="687" spans="1:27" x14ac:dyDescent="0.25">
      <c r="H687">
        <v>601</v>
      </c>
    </row>
    <row r="688" spans="1:27" x14ac:dyDescent="0.25">
      <c r="A688">
        <v>341</v>
      </c>
      <c r="B688">
        <v>727</v>
      </c>
      <c r="C688" t="s">
        <v>1306</v>
      </c>
      <c r="D688" t="s">
        <v>1307</v>
      </c>
      <c r="E688" t="s">
        <v>1308</v>
      </c>
      <c r="F688" t="s">
        <v>1309</v>
      </c>
      <c r="G688" t="str">
        <f>"201511036619"</f>
        <v>201511036619</v>
      </c>
      <c r="H688">
        <v>880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11</v>
      </c>
      <c r="W688">
        <v>77</v>
      </c>
      <c r="X688">
        <v>0</v>
      </c>
      <c r="Z688">
        <v>0</v>
      </c>
      <c r="AA688">
        <v>987</v>
      </c>
    </row>
    <row r="689" spans="1:27" x14ac:dyDescent="0.25">
      <c r="H689">
        <v>601</v>
      </c>
    </row>
    <row r="690" spans="1:27" x14ac:dyDescent="0.25">
      <c r="A690">
        <v>342</v>
      </c>
      <c r="B690">
        <v>423</v>
      </c>
      <c r="C690" t="s">
        <v>1310</v>
      </c>
      <c r="D690" t="s">
        <v>1311</v>
      </c>
      <c r="E690" t="s">
        <v>69</v>
      </c>
      <c r="F690" t="s">
        <v>1312</v>
      </c>
      <c r="G690" t="str">
        <f>"201511034780"</f>
        <v>201511034780</v>
      </c>
      <c r="H690" t="s">
        <v>841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15</v>
      </c>
      <c r="W690">
        <v>105</v>
      </c>
      <c r="X690">
        <v>0</v>
      </c>
      <c r="Z690">
        <v>0</v>
      </c>
      <c r="AA690" t="s">
        <v>1313</v>
      </c>
    </row>
    <row r="691" spans="1:27" x14ac:dyDescent="0.25">
      <c r="H691">
        <v>601</v>
      </c>
    </row>
    <row r="692" spans="1:27" x14ac:dyDescent="0.25">
      <c r="A692">
        <v>343</v>
      </c>
      <c r="B692">
        <v>102</v>
      </c>
      <c r="C692" t="s">
        <v>1314</v>
      </c>
      <c r="D692" t="s">
        <v>22</v>
      </c>
      <c r="E692" t="s">
        <v>29</v>
      </c>
      <c r="F692" t="s">
        <v>1315</v>
      </c>
      <c r="G692" t="str">
        <f>"201510004584"</f>
        <v>201510004584</v>
      </c>
      <c r="H692">
        <v>836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17</v>
      </c>
      <c r="W692">
        <v>119</v>
      </c>
      <c r="X692">
        <v>0</v>
      </c>
      <c r="Z692">
        <v>0</v>
      </c>
      <c r="AA692">
        <v>985</v>
      </c>
    </row>
    <row r="693" spans="1:27" x14ac:dyDescent="0.25">
      <c r="H693">
        <v>601</v>
      </c>
    </row>
    <row r="694" spans="1:27" x14ac:dyDescent="0.25">
      <c r="A694">
        <v>344</v>
      </c>
      <c r="B694">
        <v>760</v>
      </c>
      <c r="C694" t="s">
        <v>1316</v>
      </c>
      <c r="D694" t="s">
        <v>22</v>
      </c>
      <c r="E694" t="s">
        <v>101</v>
      </c>
      <c r="F694" t="s">
        <v>1317</v>
      </c>
      <c r="G694" t="str">
        <f>"201512000543"</f>
        <v>201512000543</v>
      </c>
      <c r="H694" t="s">
        <v>1318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5</v>
      </c>
      <c r="W694">
        <v>35</v>
      </c>
      <c r="X694">
        <v>0</v>
      </c>
      <c r="Z694">
        <v>0</v>
      </c>
      <c r="AA694" t="s">
        <v>1319</v>
      </c>
    </row>
    <row r="695" spans="1:27" x14ac:dyDescent="0.25">
      <c r="H695">
        <v>601</v>
      </c>
    </row>
    <row r="696" spans="1:27" x14ac:dyDescent="0.25">
      <c r="A696">
        <v>345</v>
      </c>
      <c r="B696">
        <v>613</v>
      </c>
      <c r="C696" t="s">
        <v>1320</v>
      </c>
      <c r="D696" t="s">
        <v>337</v>
      </c>
      <c r="E696" t="s">
        <v>84</v>
      </c>
      <c r="F696" t="s">
        <v>1321</v>
      </c>
      <c r="G696" t="str">
        <f>"201511025612"</f>
        <v>201511025612</v>
      </c>
      <c r="H696" t="s">
        <v>1322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20</v>
      </c>
      <c r="W696">
        <v>140</v>
      </c>
      <c r="X696">
        <v>0</v>
      </c>
      <c r="Z696">
        <v>0</v>
      </c>
      <c r="AA696" t="s">
        <v>1323</v>
      </c>
    </row>
    <row r="697" spans="1:27" x14ac:dyDescent="0.25">
      <c r="H697">
        <v>601</v>
      </c>
    </row>
    <row r="698" spans="1:27" x14ac:dyDescent="0.25">
      <c r="A698">
        <v>346</v>
      </c>
      <c r="B698">
        <v>228</v>
      </c>
      <c r="C698" t="s">
        <v>1324</v>
      </c>
      <c r="D698" t="s">
        <v>392</v>
      </c>
      <c r="E698" t="s">
        <v>69</v>
      </c>
      <c r="F698" t="s">
        <v>1325</v>
      </c>
      <c r="G698" t="str">
        <f>"00019732"</f>
        <v>00019732</v>
      </c>
      <c r="H698" t="s">
        <v>1326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Z698">
        <v>0</v>
      </c>
      <c r="AA698" t="s">
        <v>1327</v>
      </c>
    </row>
    <row r="699" spans="1:27" x14ac:dyDescent="0.25">
      <c r="H699">
        <v>601</v>
      </c>
    </row>
    <row r="700" spans="1:27" x14ac:dyDescent="0.25">
      <c r="A700">
        <v>347</v>
      </c>
      <c r="B700">
        <v>132</v>
      </c>
      <c r="C700" t="s">
        <v>1328</v>
      </c>
      <c r="D700" t="s">
        <v>22</v>
      </c>
      <c r="E700" t="s">
        <v>60</v>
      </c>
      <c r="F700" t="s">
        <v>1329</v>
      </c>
      <c r="G700" t="str">
        <f>"201302000118"</f>
        <v>201302000118</v>
      </c>
      <c r="H700" t="s">
        <v>246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16</v>
      </c>
      <c r="W700">
        <v>112</v>
      </c>
      <c r="X700">
        <v>0</v>
      </c>
      <c r="Z700">
        <v>0</v>
      </c>
      <c r="AA700" t="s">
        <v>1330</v>
      </c>
    </row>
    <row r="701" spans="1:27" x14ac:dyDescent="0.25">
      <c r="H701">
        <v>601</v>
      </c>
    </row>
    <row r="702" spans="1:27" x14ac:dyDescent="0.25">
      <c r="A702">
        <v>348</v>
      </c>
      <c r="B702">
        <v>143</v>
      </c>
      <c r="C702" t="s">
        <v>1331</v>
      </c>
      <c r="D702" t="s">
        <v>817</v>
      </c>
      <c r="E702" t="s">
        <v>1332</v>
      </c>
      <c r="F702" t="s">
        <v>1333</v>
      </c>
      <c r="G702" t="str">
        <f>"00018807"</f>
        <v>00018807</v>
      </c>
      <c r="H702" t="s">
        <v>1334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0</v>
      </c>
      <c r="AA702" t="s">
        <v>1335</v>
      </c>
    </row>
    <row r="703" spans="1:27" x14ac:dyDescent="0.25">
      <c r="H703">
        <v>601</v>
      </c>
    </row>
    <row r="704" spans="1:27" x14ac:dyDescent="0.25">
      <c r="A704">
        <v>349</v>
      </c>
      <c r="B704">
        <v>196</v>
      </c>
      <c r="C704" t="s">
        <v>1328</v>
      </c>
      <c r="D704" t="s">
        <v>201</v>
      </c>
      <c r="E704" t="s">
        <v>716</v>
      </c>
      <c r="F704" t="s">
        <v>1336</v>
      </c>
      <c r="G704" t="str">
        <f>"201511017663"</f>
        <v>201511017663</v>
      </c>
      <c r="H704">
        <v>880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10</v>
      </c>
      <c r="W704">
        <v>70</v>
      </c>
      <c r="X704">
        <v>0</v>
      </c>
      <c r="Z704">
        <v>0</v>
      </c>
      <c r="AA704">
        <v>980</v>
      </c>
    </row>
    <row r="705" spans="1:27" x14ac:dyDescent="0.25">
      <c r="H705">
        <v>601</v>
      </c>
    </row>
    <row r="706" spans="1:27" x14ac:dyDescent="0.25">
      <c r="A706">
        <v>350</v>
      </c>
      <c r="B706">
        <v>643</v>
      </c>
      <c r="C706" t="s">
        <v>1337</v>
      </c>
      <c r="D706" t="s">
        <v>59</v>
      </c>
      <c r="E706" t="s">
        <v>172</v>
      </c>
      <c r="F706" t="s">
        <v>1338</v>
      </c>
      <c r="G706" t="str">
        <f>"00013832"</f>
        <v>00013832</v>
      </c>
      <c r="H706" t="s">
        <v>1133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Z706">
        <v>0</v>
      </c>
      <c r="AA706" t="s">
        <v>1339</v>
      </c>
    </row>
    <row r="707" spans="1:27" x14ac:dyDescent="0.25">
      <c r="H707">
        <v>601</v>
      </c>
    </row>
    <row r="708" spans="1:27" x14ac:dyDescent="0.25">
      <c r="A708">
        <v>351</v>
      </c>
      <c r="B708">
        <v>509</v>
      </c>
      <c r="C708" t="s">
        <v>1340</v>
      </c>
      <c r="D708" t="s">
        <v>654</v>
      </c>
      <c r="E708" t="s">
        <v>1341</v>
      </c>
      <c r="F708" t="s">
        <v>1342</v>
      </c>
      <c r="G708" t="str">
        <f>"00230412"</f>
        <v>00230412</v>
      </c>
      <c r="H708" t="s">
        <v>1318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Z708">
        <v>0</v>
      </c>
      <c r="AA708" t="s">
        <v>1343</v>
      </c>
    </row>
    <row r="709" spans="1:27" x14ac:dyDescent="0.25">
      <c r="H709">
        <v>601</v>
      </c>
    </row>
    <row r="710" spans="1:27" x14ac:dyDescent="0.25">
      <c r="A710">
        <v>352</v>
      </c>
      <c r="B710">
        <v>708</v>
      </c>
      <c r="C710" t="s">
        <v>1344</v>
      </c>
      <c r="D710" t="s">
        <v>931</v>
      </c>
      <c r="E710" t="s">
        <v>101</v>
      </c>
      <c r="F710" t="s">
        <v>1345</v>
      </c>
      <c r="G710" t="str">
        <f>"201511017416"</f>
        <v>201511017416</v>
      </c>
      <c r="H710">
        <v>726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36</v>
      </c>
      <c r="W710">
        <v>252</v>
      </c>
      <c r="X710">
        <v>0</v>
      </c>
      <c r="Z710">
        <v>0</v>
      </c>
      <c r="AA710">
        <v>978</v>
      </c>
    </row>
    <row r="711" spans="1:27" x14ac:dyDescent="0.25">
      <c r="H711">
        <v>601</v>
      </c>
    </row>
    <row r="712" spans="1:27" x14ac:dyDescent="0.25">
      <c r="A712">
        <v>353</v>
      </c>
      <c r="B712">
        <v>201</v>
      </c>
      <c r="C712" t="s">
        <v>1346</v>
      </c>
      <c r="D712" t="s">
        <v>114</v>
      </c>
      <c r="E712" t="s">
        <v>84</v>
      </c>
      <c r="F712" t="s">
        <v>1347</v>
      </c>
      <c r="G712" t="str">
        <f>"00017064"</f>
        <v>00017064</v>
      </c>
      <c r="H712" t="s">
        <v>509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Z712">
        <v>0</v>
      </c>
      <c r="AA712" t="s">
        <v>1348</v>
      </c>
    </row>
    <row r="713" spans="1:27" x14ac:dyDescent="0.25">
      <c r="H713">
        <v>601</v>
      </c>
    </row>
    <row r="714" spans="1:27" x14ac:dyDescent="0.25">
      <c r="A714">
        <v>354</v>
      </c>
      <c r="B714">
        <v>769</v>
      </c>
      <c r="C714" t="s">
        <v>1349</v>
      </c>
      <c r="D714" t="s">
        <v>1350</v>
      </c>
      <c r="E714" t="s">
        <v>538</v>
      </c>
      <c r="F714" t="s">
        <v>1351</v>
      </c>
      <c r="G714" t="str">
        <f>"201511042313"</f>
        <v>201511042313</v>
      </c>
      <c r="H714" t="s">
        <v>689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21</v>
      </c>
      <c r="W714">
        <v>147</v>
      </c>
      <c r="X714">
        <v>0</v>
      </c>
      <c r="Z714">
        <v>0</v>
      </c>
      <c r="AA714" t="s">
        <v>1348</v>
      </c>
    </row>
    <row r="715" spans="1:27" x14ac:dyDescent="0.25">
      <c r="H715">
        <v>601</v>
      </c>
    </row>
    <row r="716" spans="1:27" x14ac:dyDescent="0.25">
      <c r="A716">
        <v>355</v>
      </c>
      <c r="B716">
        <v>524</v>
      </c>
      <c r="C716" t="s">
        <v>1352</v>
      </c>
      <c r="D716" t="s">
        <v>931</v>
      </c>
      <c r="E716" t="s">
        <v>69</v>
      </c>
      <c r="F716" t="s">
        <v>1353</v>
      </c>
      <c r="G716" t="str">
        <f>"201511041551"</f>
        <v>201511041551</v>
      </c>
      <c r="H716" t="s">
        <v>136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14</v>
      </c>
      <c r="W716">
        <v>98</v>
      </c>
      <c r="X716">
        <v>0</v>
      </c>
      <c r="Z716">
        <v>0</v>
      </c>
      <c r="AA716" t="s">
        <v>1354</v>
      </c>
    </row>
    <row r="717" spans="1:27" x14ac:dyDescent="0.25">
      <c r="H717">
        <v>601</v>
      </c>
    </row>
    <row r="718" spans="1:27" x14ac:dyDescent="0.25">
      <c r="A718">
        <v>356</v>
      </c>
      <c r="B718">
        <v>267</v>
      </c>
      <c r="C718" t="s">
        <v>1355</v>
      </c>
      <c r="D718" t="s">
        <v>201</v>
      </c>
      <c r="E718" t="s">
        <v>1356</v>
      </c>
      <c r="F718" t="s">
        <v>1357</v>
      </c>
      <c r="G718" t="str">
        <f>"201410012528"</f>
        <v>201410012528</v>
      </c>
      <c r="H718" t="s">
        <v>312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14</v>
      </c>
      <c r="W718">
        <v>98</v>
      </c>
      <c r="X718">
        <v>0</v>
      </c>
      <c r="Z718">
        <v>0</v>
      </c>
      <c r="AA718" t="s">
        <v>1358</v>
      </c>
    </row>
    <row r="719" spans="1:27" x14ac:dyDescent="0.25">
      <c r="H719">
        <v>601</v>
      </c>
    </row>
    <row r="720" spans="1:27" x14ac:dyDescent="0.25">
      <c r="A720">
        <v>357</v>
      </c>
      <c r="B720">
        <v>532</v>
      </c>
      <c r="C720" t="s">
        <v>1359</v>
      </c>
      <c r="D720" t="s">
        <v>477</v>
      </c>
      <c r="E720" t="s">
        <v>29</v>
      </c>
      <c r="F720" t="s">
        <v>1360</v>
      </c>
      <c r="G720" t="str">
        <f>"201503000571"</f>
        <v>201503000571</v>
      </c>
      <c r="H720" t="s">
        <v>841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</v>
      </c>
      <c r="W720">
        <v>56</v>
      </c>
      <c r="X720">
        <v>0</v>
      </c>
      <c r="Z720">
        <v>0</v>
      </c>
      <c r="AA720" t="s">
        <v>1361</v>
      </c>
    </row>
    <row r="721" spans="1:27" x14ac:dyDescent="0.25">
      <c r="H721">
        <v>601</v>
      </c>
    </row>
    <row r="722" spans="1:27" x14ac:dyDescent="0.25">
      <c r="A722">
        <v>358</v>
      </c>
      <c r="B722">
        <v>688</v>
      </c>
      <c r="C722" t="s">
        <v>1362</v>
      </c>
      <c r="D722" t="s">
        <v>1363</v>
      </c>
      <c r="E722" t="s">
        <v>84</v>
      </c>
      <c r="F722" t="s">
        <v>1364</v>
      </c>
      <c r="G722" t="str">
        <f>"201511037267"</f>
        <v>201511037267</v>
      </c>
      <c r="H722">
        <v>836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20</v>
      </c>
      <c r="W722">
        <v>140</v>
      </c>
      <c r="X722">
        <v>0</v>
      </c>
      <c r="Z722">
        <v>0</v>
      </c>
      <c r="AA722">
        <v>976</v>
      </c>
    </row>
    <row r="723" spans="1:27" x14ac:dyDescent="0.25">
      <c r="H723">
        <v>601</v>
      </c>
    </row>
    <row r="724" spans="1:27" x14ac:dyDescent="0.25">
      <c r="A724">
        <v>359</v>
      </c>
      <c r="B724">
        <v>526</v>
      </c>
      <c r="C724" t="s">
        <v>1365</v>
      </c>
      <c r="D724" t="s">
        <v>1065</v>
      </c>
      <c r="E724" t="s">
        <v>109</v>
      </c>
      <c r="F724" t="s">
        <v>1366</v>
      </c>
      <c r="G724" t="str">
        <f>"201511008163"</f>
        <v>201511008163</v>
      </c>
      <c r="H724" t="s">
        <v>1274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11</v>
      </c>
      <c r="W724">
        <v>77</v>
      </c>
      <c r="X724">
        <v>0</v>
      </c>
      <c r="Z724">
        <v>0</v>
      </c>
      <c r="AA724" t="s">
        <v>1229</v>
      </c>
    </row>
    <row r="725" spans="1:27" x14ac:dyDescent="0.25">
      <c r="H725">
        <v>601</v>
      </c>
    </row>
    <row r="726" spans="1:27" x14ac:dyDescent="0.25">
      <c r="A726">
        <v>360</v>
      </c>
      <c r="B726">
        <v>504</v>
      </c>
      <c r="C726" t="s">
        <v>1367</v>
      </c>
      <c r="D726" t="s">
        <v>201</v>
      </c>
      <c r="E726" t="s">
        <v>1368</v>
      </c>
      <c r="F726" t="s">
        <v>1369</v>
      </c>
      <c r="G726" t="str">
        <f>"00022382"</f>
        <v>00022382</v>
      </c>
      <c r="H726" t="s">
        <v>767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Z726">
        <v>0</v>
      </c>
      <c r="AA726" t="s">
        <v>1370</v>
      </c>
    </row>
    <row r="727" spans="1:27" x14ac:dyDescent="0.25">
      <c r="H727">
        <v>601</v>
      </c>
    </row>
    <row r="728" spans="1:27" x14ac:dyDescent="0.25">
      <c r="A728">
        <v>361</v>
      </c>
      <c r="B728">
        <v>260</v>
      </c>
      <c r="C728" t="s">
        <v>1371</v>
      </c>
      <c r="D728" t="s">
        <v>124</v>
      </c>
      <c r="E728" t="s">
        <v>196</v>
      </c>
      <c r="F728" t="s">
        <v>1372</v>
      </c>
      <c r="G728" t="str">
        <f>"201511028027"</f>
        <v>201511028027</v>
      </c>
      <c r="H728" t="s">
        <v>700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5</v>
      </c>
      <c r="W728">
        <v>35</v>
      </c>
      <c r="X728">
        <v>0</v>
      </c>
      <c r="Z728">
        <v>0</v>
      </c>
      <c r="AA728" t="s">
        <v>1373</v>
      </c>
    </row>
    <row r="729" spans="1:27" x14ac:dyDescent="0.25">
      <c r="H729">
        <v>601</v>
      </c>
    </row>
    <row r="730" spans="1:27" x14ac:dyDescent="0.25">
      <c r="A730">
        <v>362</v>
      </c>
      <c r="B730">
        <v>344</v>
      </c>
      <c r="C730" t="s">
        <v>1374</v>
      </c>
      <c r="D730" t="s">
        <v>54</v>
      </c>
      <c r="E730" t="s">
        <v>29</v>
      </c>
      <c r="F730" t="s">
        <v>1375</v>
      </c>
      <c r="G730" t="str">
        <f>"201511020043"</f>
        <v>201511020043</v>
      </c>
      <c r="H730" t="s">
        <v>836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10</v>
      </c>
      <c r="W730">
        <v>70</v>
      </c>
      <c r="X730">
        <v>0</v>
      </c>
      <c r="Z730">
        <v>1</v>
      </c>
      <c r="AA730" t="s">
        <v>1376</v>
      </c>
    </row>
    <row r="731" spans="1:27" x14ac:dyDescent="0.25">
      <c r="H731">
        <v>601</v>
      </c>
    </row>
    <row r="732" spans="1:27" x14ac:dyDescent="0.25">
      <c r="A732">
        <v>363</v>
      </c>
      <c r="B732">
        <v>671</v>
      </c>
      <c r="C732" t="s">
        <v>1377</v>
      </c>
      <c r="D732" t="s">
        <v>468</v>
      </c>
      <c r="E732" t="s">
        <v>29</v>
      </c>
      <c r="F732" t="s">
        <v>1378</v>
      </c>
      <c r="G732" t="str">
        <f>"00027903"</f>
        <v>00027903</v>
      </c>
      <c r="H732" t="s">
        <v>246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15</v>
      </c>
      <c r="W732">
        <v>105</v>
      </c>
      <c r="X732">
        <v>0</v>
      </c>
      <c r="Z732">
        <v>0</v>
      </c>
      <c r="AA732" t="s">
        <v>1379</v>
      </c>
    </row>
    <row r="733" spans="1:27" x14ac:dyDescent="0.25">
      <c r="H733">
        <v>601</v>
      </c>
    </row>
    <row r="734" spans="1:27" x14ac:dyDescent="0.25">
      <c r="A734">
        <v>364</v>
      </c>
      <c r="B734">
        <v>471</v>
      </c>
      <c r="C734" t="s">
        <v>1380</v>
      </c>
      <c r="D734" t="s">
        <v>1381</v>
      </c>
      <c r="E734" t="s">
        <v>39</v>
      </c>
      <c r="F734" t="s">
        <v>1382</v>
      </c>
      <c r="G734" t="str">
        <f>"00215761"</f>
        <v>00215761</v>
      </c>
      <c r="H734" t="s">
        <v>361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70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14</v>
      </c>
      <c r="W734">
        <v>98</v>
      </c>
      <c r="X734">
        <v>0</v>
      </c>
      <c r="Z734">
        <v>0</v>
      </c>
      <c r="AA734" t="s">
        <v>1379</v>
      </c>
    </row>
    <row r="735" spans="1:27" x14ac:dyDescent="0.25">
      <c r="H735">
        <v>601</v>
      </c>
    </row>
    <row r="736" spans="1:27" x14ac:dyDescent="0.25">
      <c r="A736">
        <v>365</v>
      </c>
      <c r="B736">
        <v>225</v>
      </c>
      <c r="C736" t="s">
        <v>314</v>
      </c>
      <c r="D736" t="s">
        <v>100</v>
      </c>
      <c r="E736" t="s">
        <v>392</v>
      </c>
      <c r="F736" t="s">
        <v>1383</v>
      </c>
      <c r="G736" t="str">
        <f>"00224524"</f>
        <v>00224524</v>
      </c>
      <c r="H736" t="s">
        <v>709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</v>
      </c>
      <c r="W736">
        <v>56</v>
      </c>
      <c r="X736">
        <v>0</v>
      </c>
      <c r="Z736">
        <v>2</v>
      </c>
      <c r="AA736" t="s">
        <v>1384</v>
      </c>
    </row>
    <row r="737" spans="1:27" x14ac:dyDescent="0.25">
      <c r="H737">
        <v>601</v>
      </c>
    </row>
    <row r="738" spans="1:27" x14ac:dyDescent="0.25">
      <c r="A738">
        <v>366</v>
      </c>
      <c r="B738">
        <v>148</v>
      </c>
      <c r="C738" t="s">
        <v>1385</v>
      </c>
      <c r="D738" t="s">
        <v>422</v>
      </c>
      <c r="E738" t="s">
        <v>560</v>
      </c>
      <c r="F738" t="s">
        <v>1386</v>
      </c>
      <c r="G738" t="str">
        <f>"00224344"</f>
        <v>00224344</v>
      </c>
      <c r="H738">
        <v>902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Z738">
        <v>0</v>
      </c>
      <c r="AA738">
        <v>972</v>
      </c>
    </row>
    <row r="739" spans="1:27" x14ac:dyDescent="0.25">
      <c r="H739">
        <v>601</v>
      </c>
    </row>
    <row r="740" spans="1:27" x14ac:dyDescent="0.25">
      <c r="A740">
        <v>367</v>
      </c>
      <c r="B740">
        <v>253</v>
      </c>
      <c r="C740" t="s">
        <v>1387</v>
      </c>
      <c r="D740" t="s">
        <v>233</v>
      </c>
      <c r="E740" t="s">
        <v>39</v>
      </c>
      <c r="F740" t="s">
        <v>1388</v>
      </c>
      <c r="G740" t="str">
        <f>"201511018340"</f>
        <v>201511018340</v>
      </c>
      <c r="H740" t="s">
        <v>1389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30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0</v>
      </c>
      <c r="AA740" t="s">
        <v>1390</v>
      </c>
    </row>
    <row r="741" spans="1:27" x14ac:dyDescent="0.25">
      <c r="H741">
        <v>601</v>
      </c>
    </row>
    <row r="742" spans="1:27" x14ac:dyDescent="0.25">
      <c r="A742">
        <v>368</v>
      </c>
      <c r="B742">
        <v>662</v>
      </c>
      <c r="C742" t="s">
        <v>1391</v>
      </c>
      <c r="D742" t="s">
        <v>1028</v>
      </c>
      <c r="E742" t="s">
        <v>1291</v>
      </c>
      <c r="F742" t="s">
        <v>1392</v>
      </c>
      <c r="G742" t="str">
        <f>"201511029326"</f>
        <v>201511029326</v>
      </c>
      <c r="H742" t="s">
        <v>185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11</v>
      </c>
      <c r="W742">
        <v>77</v>
      </c>
      <c r="X742">
        <v>0</v>
      </c>
      <c r="Z742">
        <v>1</v>
      </c>
      <c r="AA742" t="s">
        <v>1393</v>
      </c>
    </row>
    <row r="743" spans="1:27" x14ac:dyDescent="0.25">
      <c r="H743">
        <v>601</v>
      </c>
    </row>
    <row r="744" spans="1:27" x14ac:dyDescent="0.25">
      <c r="A744">
        <v>369</v>
      </c>
      <c r="B744">
        <v>246</v>
      </c>
      <c r="C744" t="s">
        <v>1394</v>
      </c>
      <c r="D744" t="s">
        <v>1395</v>
      </c>
      <c r="E744" t="s">
        <v>1396</v>
      </c>
      <c r="F744" t="s">
        <v>1397</v>
      </c>
      <c r="G744" t="str">
        <f>"201511034639"</f>
        <v>201511034639</v>
      </c>
      <c r="H744" t="s">
        <v>190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12</v>
      </c>
      <c r="W744">
        <v>84</v>
      </c>
      <c r="X744">
        <v>0</v>
      </c>
      <c r="Z744">
        <v>0</v>
      </c>
      <c r="AA744" t="s">
        <v>1398</v>
      </c>
    </row>
    <row r="745" spans="1:27" x14ac:dyDescent="0.25">
      <c r="H745">
        <v>601</v>
      </c>
    </row>
    <row r="746" spans="1:27" x14ac:dyDescent="0.25">
      <c r="A746">
        <v>370</v>
      </c>
      <c r="B746">
        <v>84</v>
      </c>
      <c r="C746" t="s">
        <v>1399</v>
      </c>
      <c r="D746" t="s">
        <v>22</v>
      </c>
      <c r="E746" t="s">
        <v>64</v>
      </c>
      <c r="F746" t="s">
        <v>1400</v>
      </c>
      <c r="G746" t="str">
        <f>"201410012586"</f>
        <v>201410012586</v>
      </c>
      <c r="H746" t="s">
        <v>42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13</v>
      </c>
      <c r="W746">
        <v>91</v>
      </c>
      <c r="X746">
        <v>0</v>
      </c>
      <c r="Z746">
        <v>0</v>
      </c>
      <c r="AA746" t="s">
        <v>1401</v>
      </c>
    </row>
    <row r="747" spans="1:27" x14ac:dyDescent="0.25">
      <c r="H747">
        <v>601</v>
      </c>
    </row>
    <row r="748" spans="1:27" x14ac:dyDescent="0.25">
      <c r="A748">
        <v>371</v>
      </c>
      <c r="B748">
        <v>266</v>
      </c>
      <c r="C748" t="s">
        <v>167</v>
      </c>
      <c r="D748" t="s">
        <v>1402</v>
      </c>
      <c r="E748" t="s">
        <v>29</v>
      </c>
      <c r="F748" t="s">
        <v>1403</v>
      </c>
      <c r="G748" t="str">
        <f>"201511022042"</f>
        <v>201511022042</v>
      </c>
      <c r="H748" t="s">
        <v>1274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10</v>
      </c>
      <c r="W748">
        <v>70</v>
      </c>
      <c r="X748">
        <v>0</v>
      </c>
      <c r="Z748">
        <v>0</v>
      </c>
      <c r="AA748" t="s">
        <v>1404</v>
      </c>
    </row>
    <row r="749" spans="1:27" x14ac:dyDescent="0.25">
      <c r="H749">
        <v>601</v>
      </c>
    </row>
    <row r="750" spans="1:27" x14ac:dyDescent="0.25">
      <c r="A750">
        <v>372</v>
      </c>
      <c r="B750">
        <v>634</v>
      </c>
      <c r="C750" t="s">
        <v>1405</v>
      </c>
      <c r="D750" t="s">
        <v>152</v>
      </c>
      <c r="E750" t="s">
        <v>507</v>
      </c>
      <c r="F750" t="s">
        <v>1406</v>
      </c>
      <c r="G750" t="str">
        <f>"00018222"</f>
        <v>00018222</v>
      </c>
      <c r="H750" t="s">
        <v>241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70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8</v>
      </c>
      <c r="W750">
        <v>56</v>
      </c>
      <c r="X750">
        <v>0</v>
      </c>
      <c r="Z750">
        <v>0</v>
      </c>
      <c r="AA750" t="s">
        <v>1407</v>
      </c>
    </row>
    <row r="751" spans="1:27" x14ac:dyDescent="0.25">
      <c r="H751">
        <v>601</v>
      </c>
    </row>
    <row r="752" spans="1:27" x14ac:dyDescent="0.25">
      <c r="A752">
        <v>373</v>
      </c>
      <c r="B752">
        <v>11</v>
      </c>
      <c r="C752" t="s">
        <v>1408</v>
      </c>
      <c r="D752" t="s">
        <v>22</v>
      </c>
      <c r="E752" t="s">
        <v>69</v>
      </c>
      <c r="F752" t="s">
        <v>1409</v>
      </c>
      <c r="G752" t="str">
        <f>"201511025551"</f>
        <v>201511025551</v>
      </c>
      <c r="H752" t="s">
        <v>670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6</v>
      </c>
      <c r="W752">
        <v>42</v>
      </c>
      <c r="X752">
        <v>0</v>
      </c>
      <c r="Z752">
        <v>0</v>
      </c>
      <c r="AA752" t="s">
        <v>1410</v>
      </c>
    </row>
    <row r="753" spans="1:27" x14ac:dyDescent="0.25">
      <c r="H753">
        <v>601</v>
      </c>
    </row>
    <row r="754" spans="1:27" x14ac:dyDescent="0.25">
      <c r="A754">
        <v>374</v>
      </c>
      <c r="B754">
        <v>190</v>
      </c>
      <c r="C754" t="s">
        <v>623</v>
      </c>
      <c r="D754" t="s">
        <v>22</v>
      </c>
      <c r="E754" t="s">
        <v>15</v>
      </c>
      <c r="F754" t="s">
        <v>1411</v>
      </c>
      <c r="G754" t="str">
        <f>"00030315"</f>
        <v>00030315</v>
      </c>
      <c r="H754" t="s">
        <v>742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Z754">
        <v>0</v>
      </c>
      <c r="AA754" t="s">
        <v>1412</v>
      </c>
    </row>
    <row r="755" spans="1:27" x14ac:dyDescent="0.25">
      <c r="H755">
        <v>601</v>
      </c>
    </row>
    <row r="756" spans="1:27" x14ac:dyDescent="0.25">
      <c r="A756">
        <v>375</v>
      </c>
      <c r="B756">
        <v>534</v>
      </c>
      <c r="C756" t="s">
        <v>1413</v>
      </c>
      <c r="D756" t="s">
        <v>677</v>
      </c>
      <c r="E756" t="s">
        <v>1066</v>
      </c>
      <c r="F756" t="s">
        <v>1414</v>
      </c>
      <c r="G756" t="str">
        <f>"201511041024"</f>
        <v>201511041024</v>
      </c>
      <c r="H756" t="s">
        <v>518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23</v>
      </c>
      <c r="W756">
        <v>161</v>
      </c>
      <c r="X756">
        <v>0</v>
      </c>
      <c r="Z756">
        <v>0</v>
      </c>
      <c r="AA756" t="s">
        <v>1415</v>
      </c>
    </row>
    <row r="757" spans="1:27" x14ac:dyDescent="0.25">
      <c r="H757">
        <v>601</v>
      </c>
    </row>
    <row r="758" spans="1:27" x14ac:dyDescent="0.25">
      <c r="A758">
        <v>376</v>
      </c>
      <c r="B758">
        <v>556</v>
      </c>
      <c r="C758" t="s">
        <v>1416</v>
      </c>
      <c r="D758" t="s">
        <v>201</v>
      </c>
      <c r="E758" t="s">
        <v>29</v>
      </c>
      <c r="F758" t="s">
        <v>1417</v>
      </c>
      <c r="G758" t="str">
        <f>"201511036473"</f>
        <v>201511036473</v>
      </c>
      <c r="H758" t="s">
        <v>763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5</v>
      </c>
      <c r="W758">
        <v>35</v>
      </c>
      <c r="X758">
        <v>0</v>
      </c>
      <c r="Z758">
        <v>1</v>
      </c>
      <c r="AA758" t="s">
        <v>1418</v>
      </c>
    </row>
    <row r="759" spans="1:27" x14ac:dyDescent="0.25">
      <c r="H759">
        <v>601</v>
      </c>
    </row>
    <row r="760" spans="1:27" x14ac:dyDescent="0.25">
      <c r="A760">
        <v>377</v>
      </c>
      <c r="B760">
        <v>746</v>
      </c>
      <c r="C760" t="s">
        <v>1419</v>
      </c>
      <c r="D760" t="s">
        <v>168</v>
      </c>
      <c r="E760" t="s">
        <v>39</v>
      </c>
      <c r="F760" t="s">
        <v>1420</v>
      </c>
      <c r="G760" t="str">
        <f>"201510002542"</f>
        <v>201510002542</v>
      </c>
      <c r="H760" t="s">
        <v>1073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</v>
      </c>
      <c r="W760">
        <v>56</v>
      </c>
      <c r="X760">
        <v>0</v>
      </c>
      <c r="Z760">
        <v>0</v>
      </c>
      <c r="AA760" t="s">
        <v>1421</v>
      </c>
    </row>
    <row r="761" spans="1:27" x14ac:dyDescent="0.25">
      <c r="H761">
        <v>601</v>
      </c>
    </row>
    <row r="762" spans="1:27" x14ac:dyDescent="0.25">
      <c r="A762">
        <v>378</v>
      </c>
      <c r="B762">
        <v>660</v>
      </c>
      <c r="C762" t="s">
        <v>1422</v>
      </c>
      <c r="D762" t="s">
        <v>100</v>
      </c>
      <c r="E762" t="s">
        <v>69</v>
      </c>
      <c r="F762" t="s">
        <v>1423</v>
      </c>
      <c r="G762" t="str">
        <f>"201107000021"</f>
        <v>201107000021</v>
      </c>
      <c r="H762" t="s">
        <v>121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14</v>
      </c>
      <c r="W762">
        <v>98</v>
      </c>
      <c r="X762">
        <v>0</v>
      </c>
      <c r="Z762">
        <v>0</v>
      </c>
      <c r="AA762" t="s">
        <v>1424</v>
      </c>
    </row>
    <row r="763" spans="1:27" x14ac:dyDescent="0.25">
      <c r="H763">
        <v>601</v>
      </c>
    </row>
    <row r="764" spans="1:27" x14ac:dyDescent="0.25">
      <c r="A764">
        <v>379</v>
      </c>
      <c r="B764">
        <v>194</v>
      </c>
      <c r="C764" t="s">
        <v>861</v>
      </c>
      <c r="D764" t="s">
        <v>171</v>
      </c>
      <c r="E764" t="s">
        <v>101</v>
      </c>
      <c r="F764" t="s">
        <v>1425</v>
      </c>
      <c r="G764" t="str">
        <f>"201406003641"</f>
        <v>201406003641</v>
      </c>
      <c r="H764" t="s">
        <v>241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13</v>
      </c>
      <c r="W764">
        <v>91</v>
      </c>
      <c r="X764">
        <v>0</v>
      </c>
      <c r="Z764">
        <v>0</v>
      </c>
      <c r="AA764" t="s">
        <v>1426</v>
      </c>
    </row>
    <row r="765" spans="1:27" x14ac:dyDescent="0.25">
      <c r="H765">
        <v>601</v>
      </c>
    </row>
    <row r="766" spans="1:27" x14ac:dyDescent="0.25">
      <c r="A766">
        <v>380</v>
      </c>
      <c r="B766">
        <v>529</v>
      </c>
      <c r="C766" t="s">
        <v>1427</v>
      </c>
      <c r="D766" t="s">
        <v>321</v>
      </c>
      <c r="E766" t="s">
        <v>1428</v>
      </c>
      <c r="F766" t="s">
        <v>1429</v>
      </c>
      <c r="G766" t="str">
        <f>"201511024926"</f>
        <v>201511024926</v>
      </c>
      <c r="H766" t="s">
        <v>117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11</v>
      </c>
      <c r="W766">
        <v>77</v>
      </c>
      <c r="X766">
        <v>0</v>
      </c>
      <c r="Z766">
        <v>0</v>
      </c>
      <c r="AA766" t="s">
        <v>1430</v>
      </c>
    </row>
    <row r="767" spans="1:27" x14ac:dyDescent="0.25">
      <c r="H767">
        <v>601</v>
      </c>
    </row>
    <row r="768" spans="1:27" x14ac:dyDescent="0.25">
      <c r="A768">
        <v>381</v>
      </c>
      <c r="B768">
        <v>118</v>
      </c>
      <c r="C768" t="s">
        <v>648</v>
      </c>
      <c r="D768" t="s">
        <v>54</v>
      </c>
      <c r="E768" t="s">
        <v>507</v>
      </c>
      <c r="F768" t="s">
        <v>1431</v>
      </c>
      <c r="G768" t="str">
        <f>"00028395"</f>
        <v>00028395</v>
      </c>
      <c r="H768" t="s">
        <v>1267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Z768">
        <v>0</v>
      </c>
      <c r="AA768" t="s">
        <v>1432</v>
      </c>
    </row>
    <row r="769" spans="1:27" x14ac:dyDescent="0.25">
      <c r="H769">
        <v>601</v>
      </c>
    </row>
    <row r="770" spans="1:27" x14ac:dyDescent="0.25">
      <c r="A770">
        <v>382</v>
      </c>
      <c r="B770">
        <v>743</v>
      </c>
      <c r="C770" t="s">
        <v>1433</v>
      </c>
      <c r="D770" t="s">
        <v>1434</v>
      </c>
      <c r="E770" t="s">
        <v>1435</v>
      </c>
      <c r="F770" t="s">
        <v>1436</v>
      </c>
      <c r="G770" t="str">
        <f>"00227716"</f>
        <v>00227716</v>
      </c>
      <c r="H770" t="s">
        <v>31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Z770">
        <v>0</v>
      </c>
      <c r="AA770" t="s">
        <v>1437</v>
      </c>
    </row>
    <row r="771" spans="1:27" x14ac:dyDescent="0.25">
      <c r="H771">
        <v>601</v>
      </c>
    </row>
    <row r="772" spans="1:27" x14ac:dyDescent="0.25">
      <c r="A772">
        <v>383</v>
      </c>
      <c r="B772">
        <v>307</v>
      </c>
      <c r="C772" t="s">
        <v>1438</v>
      </c>
      <c r="D772" t="s">
        <v>152</v>
      </c>
      <c r="E772" t="s">
        <v>152</v>
      </c>
      <c r="F772" t="s">
        <v>1439</v>
      </c>
      <c r="G772" t="str">
        <f>"201511005031"</f>
        <v>201511005031</v>
      </c>
      <c r="H772" t="s">
        <v>689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18</v>
      </c>
      <c r="W772">
        <v>126</v>
      </c>
      <c r="X772">
        <v>0</v>
      </c>
      <c r="Z772">
        <v>0</v>
      </c>
      <c r="AA772" t="s">
        <v>1440</v>
      </c>
    </row>
    <row r="773" spans="1:27" x14ac:dyDescent="0.25">
      <c r="H773">
        <v>601</v>
      </c>
    </row>
    <row r="774" spans="1:27" x14ac:dyDescent="0.25">
      <c r="A774">
        <v>384</v>
      </c>
      <c r="B774">
        <v>411</v>
      </c>
      <c r="C774" t="s">
        <v>1441</v>
      </c>
      <c r="D774" t="s">
        <v>168</v>
      </c>
      <c r="E774" t="s">
        <v>109</v>
      </c>
      <c r="F774" t="s">
        <v>1442</v>
      </c>
      <c r="G774" t="str">
        <f>"00229432"</f>
        <v>00229432</v>
      </c>
      <c r="H774" t="s">
        <v>1443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50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11</v>
      </c>
      <c r="W774">
        <v>77</v>
      </c>
      <c r="X774">
        <v>0</v>
      </c>
      <c r="Z774">
        <v>0</v>
      </c>
      <c r="AA774" t="s">
        <v>1444</v>
      </c>
    </row>
    <row r="775" spans="1:27" x14ac:dyDescent="0.25">
      <c r="H775">
        <v>601</v>
      </c>
    </row>
    <row r="776" spans="1:27" x14ac:dyDescent="0.25">
      <c r="A776">
        <v>385</v>
      </c>
      <c r="B776">
        <v>404</v>
      </c>
      <c r="C776" t="s">
        <v>1445</v>
      </c>
      <c r="D776" t="s">
        <v>468</v>
      </c>
      <c r="E776" t="s">
        <v>19</v>
      </c>
      <c r="F776" t="s">
        <v>1446</v>
      </c>
      <c r="G776" t="str">
        <f>"201510002247"</f>
        <v>201510002247</v>
      </c>
      <c r="H776" t="s">
        <v>832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19</v>
      </c>
      <c r="W776">
        <v>133</v>
      </c>
      <c r="X776">
        <v>0</v>
      </c>
      <c r="Z776">
        <v>0</v>
      </c>
      <c r="AA776" t="s">
        <v>1447</v>
      </c>
    </row>
    <row r="777" spans="1:27" x14ac:dyDescent="0.25">
      <c r="H777">
        <v>601</v>
      </c>
    </row>
    <row r="778" spans="1:27" x14ac:dyDescent="0.25">
      <c r="A778">
        <v>386</v>
      </c>
      <c r="B778">
        <v>211</v>
      </c>
      <c r="C778" t="s">
        <v>1448</v>
      </c>
      <c r="D778" t="s">
        <v>1449</v>
      </c>
      <c r="E778" t="s">
        <v>152</v>
      </c>
      <c r="F778" t="s">
        <v>1450</v>
      </c>
      <c r="G778" t="str">
        <f>"00018390"</f>
        <v>00018390</v>
      </c>
      <c r="H778" t="s">
        <v>1451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 t="s">
        <v>1451</v>
      </c>
    </row>
    <row r="779" spans="1:27" x14ac:dyDescent="0.25">
      <c r="H779">
        <v>601</v>
      </c>
    </row>
    <row r="780" spans="1:27" x14ac:dyDescent="0.25">
      <c r="A780">
        <v>387</v>
      </c>
      <c r="B780">
        <v>762</v>
      </c>
      <c r="C780" t="s">
        <v>1452</v>
      </c>
      <c r="D780" t="s">
        <v>134</v>
      </c>
      <c r="E780" t="s">
        <v>64</v>
      </c>
      <c r="F780" t="s">
        <v>1453</v>
      </c>
      <c r="G780" t="str">
        <f>"201510000308"</f>
        <v>201510000308</v>
      </c>
      <c r="H780" t="s">
        <v>190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10</v>
      </c>
      <c r="W780">
        <v>70</v>
      </c>
      <c r="X780">
        <v>0</v>
      </c>
      <c r="Z780">
        <v>0</v>
      </c>
      <c r="AA780" t="s">
        <v>1454</v>
      </c>
    </row>
    <row r="781" spans="1:27" x14ac:dyDescent="0.25">
      <c r="H781">
        <v>601</v>
      </c>
    </row>
    <row r="782" spans="1:27" x14ac:dyDescent="0.25">
      <c r="A782">
        <v>388</v>
      </c>
      <c r="B782">
        <v>394</v>
      </c>
      <c r="C782" t="s">
        <v>1455</v>
      </c>
      <c r="D782" t="s">
        <v>59</v>
      </c>
      <c r="E782" t="s">
        <v>84</v>
      </c>
      <c r="F782" t="s">
        <v>1456</v>
      </c>
      <c r="G782" t="str">
        <f>"201511033288"</f>
        <v>201511033288</v>
      </c>
      <c r="H782" t="s">
        <v>97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12</v>
      </c>
      <c r="W782">
        <v>84</v>
      </c>
      <c r="X782">
        <v>0</v>
      </c>
      <c r="Z782">
        <v>0</v>
      </c>
      <c r="AA782" t="s">
        <v>1457</v>
      </c>
    </row>
    <row r="783" spans="1:27" x14ac:dyDescent="0.25">
      <c r="H783">
        <v>601</v>
      </c>
    </row>
    <row r="784" spans="1:27" x14ac:dyDescent="0.25">
      <c r="A784">
        <v>389</v>
      </c>
      <c r="B784">
        <v>294</v>
      </c>
      <c r="C784" t="s">
        <v>1458</v>
      </c>
      <c r="D784" t="s">
        <v>233</v>
      </c>
      <c r="E784" t="s">
        <v>15</v>
      </c>
      <c r="F784" t="s">
        <v>1459</v>
      </c>
      <c r="G784" t="str">
        <f>"201510002580"</f>
        <v>201510002580</v>
      </c>
      <c r="H784" t="s">
        <v>1460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50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5</v>
      </c>
      <c r="W784">
        <v>35</v>
      </c>
      <c r="X784">
        <v>0</v>
      </c>
      <c r="Z784">
        <v>0</v>
      </c>
      <c r="AA784" t="s">
        <v>1461</v>
      </c>
    </row>
    <row r="785" spans="1:27" x14ac:dyDescent="0.25">
      <c r="H785">
        <v>601</v>
      </c>
    </row>
    <row r="786" spans="1:27" x14ac:dyDescent="0.25">
      <c r="A786">
        <v>390</v>
      </c>
      <c r="B786">
        <v>651</v>
      </c>
      <c r="C786" t="s">
        <v>1462</v>
      </c>
      <c r="D786" t="s">
        <v>1463</v>
      </c>
      <c r="E786" t="s">
        <v>15</v>
      </c>
      <c r="F786" t="s">
        <v>1464</v>
      </c>
      <c r="G786" t="str">
        <f>"201511023667"</f>
        <v>201511023667</v>
      </c>
      <c r="H786" t="s">
        <v>1465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27</v>
      </c>
      <c r="W786">
        <v>189</v>
      </c>
      <c r="X786">
        <v>0</v>
      </c>
      <c r="Z786">
        <v>0</v>
      </c>
      <c r="AA786" t="s">
        <v>1466</v>
      </c>
    </row>
    <row r="787" spans="1:27" x14ac:dyDescent="0.25">
      <c r="H787">
        <v>601</v>
      </c>
    </row>
    <row r="788" spans="1:27" x14ac:dyDescent="0.25">
      <c r="A788">
        <v>391</v>
      </c>
      <c r="B788">
        <v>353</v>
      </c>
      <c r="C788" t="s">
        <v>1467</v>
      </c>
      <c r="D788" t="s">
        <v>492</v>
      </c>
      <c r="E788" t="s">
        <v>560</v>
      </c>
      <c r="F788" t="s">
        <v>1468</v>
      </c>
      <c r="G788" t="str">
        <f>"201512001825"</f>
        <v>201512001825</v>
      </c>
      <c r="H788" t="s">
        <v>606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12</v>
      </c>
      <c r="W788">
        <v>84</v>
      </c>
      <c r="X788">
        <v>0</v>
      </c>
      <c r="Z788">
        <v>0</v>
      </c>
      <c r="AA788" t="s">
        <v>1469</v>
      </c>
    </row>
    <row r="789" spans="1:27" x14ac:dyDescent="0.25">
      <c r="H789">
        <v>601</v>
      </c>
    </row>
    <row r="790" spans="1:27" x14ac:dyDescent="0.25">
      <c r="A790">
        <v>392</v>
      </c>
      <c r="B790">
        <v>741</v>
      </c>
      <c r="C790" t="s">
        <v>1470</v>
      </c>
      <c r="D790" t="s">
        <v>677</v>
      </c>
      <c r="E790" t="s">
        <v>79</v>
      </c>
      <c r="F790" t="s">
        <v>1471</v>
      </c>
      <c r="G790" t="str">
        <f>"00017563"</f>
        <v>00017563</v>
      </c>
      <c r="H790">
        <v>924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Z790">
        <v>0</v>
      </c>
      <c r="AA790">
        <v>954</v>
      </c>
    </row>
    <row r="791" spans="1:27" x14ac:dyDescent="0.25">
      <c r="H791">
        <v>601</v>
      </c>
    </row>
    <row r="792" spans="1:27" x14ac:dyDescent="0.25">
      <c r="A792">
        <v>393</v>
      </c>
      <c r="B792">
        <v>8</v>
      </c>
      <c r="C792" t="s">
        <v>806</v>
      </c>
      <c r="D792" t="s">
        <v>526</v>
      </c>
      <c r="E792" t="s">
        <v>152</v>
      </c>
      <c r="F792" t="s">
        <v>1472</v>
      </c>
      <c r="G792" t="str">
        <f>"00029726"</f>
        <v>00029726</v>
      </c>
      <c r="H792">
        <v>924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Z792">
        <v>0</v>
      </c>
      <c r="AA792">
        <v>954</v>
      </c>
    </row>
    <row r="793" spans="1:27" x14ac:dyDescent="0.25">
      <c r="H793">
        <v>601</v>
      </c>
    </row>
    <row r="794" spans="1:27" x14ac:dyDescent="0.25">
      <c r="A794">
        <v>394</v>
      </c>
      <c r="B794">
        <v>580</v>
      </c>
      <c r="C794" t="s">
        <v>1473</v>
      </c>
      <c r="D794" t="s">
        <v>22</v>
      </c>
      <c r="E794" t="s">
        <v>101</v>
      </c>
      <c r="F794" t="s">
        <v>1474</v>
      </c>
      <c r="G794" t="str">
        <f>"201511011404"</f>
        <v>201511011404</v>
      </c>
      <c r="H794" t="s">
        <v>1475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22</v>
      </c>
      <c r="W794">
        <v>154</v>
      </c>
      <c r="X794">
        <v>0</v>
      </c>
      <c r="Z794">
        <v>0</v>
      </c>
      <c r="AA794" t="s">
        <v>626</v>
      </c>
    </row>
    <row r="795" spans="1:27" x14ac:dyDescent="0.25">
      <c r="H795">
        <v>601</v>
      </c>
    </row>
    <row r="796" spans="1:27" x14ac:dyDescent="0.25">
      <c r="A796">
        <v>395</v>
      </c>
      <c r="B796">
        <v>584</v>
      </c>
      <c r="C796" t="s">
        <v>1476</v>
      </c>
      <c r="D796" t="s">
        <v>1477</v>
      </c>
      <c r="E796" t="s">
        <v>1478</v>
      </c>
      <c r="F796" t="s">
        <v>1479</v>
      </c>
      <c r="G796" t="str">
        <f>"00109879"</f>
        <v>00109879</v>
      </c>
      <c r="H796" t="s">
        <v>185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30</v>
      </c>
      <c r="T796">
        <v>0</v>
      </c>
      <c r="U796">
        <v>30</v>
      </c>
      <c r="V796">
        <v>0</v>
      </c>
      <c r="W796">
        <v>0</v>
      </c>
      <c r="X796">
        <v>0</v>
      </c>
      <c r="Z796">
        <v>0</v>
      </c>
      <c r="AA796" t="s">
        <v>1480</v>
      </c>
    </row>
    <row r="797" spans="1:27" x14ac:dyDescent="0.25">
      <c r="H797">
        <v>601</v>
      </c>
    </row>
    <row r="798" spans="1:27" x14ac:dyDescent="0.25">
      <c r="A798">
        <v>396</v>
      </c>
      <c r="B798">
        <v>286</v>
      </c>
      <c r="C798" t="s">
        <v>1481</v>
      </c>
      <c r="D798" t="s">
        <v>69</v>
      </c>
      <c r="E798" t="s">
        <v>161</v>
      </c>
      <c r="F798" t="s">
        <v>1482</v>
      </c>
      <c r="G798" t="str">
        <f>"00026038"</f>
        <v>00026038</v>
      </c>
      <c r="H798" t="s">
        <v>718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9</v>
      </c>
      <c r="W798">
        <v>63</v>
      </c>
      <c r="X798">
        <v>0</v>
      </c>
      <c r="Z798">
        <v>0</v>
      </c>
      <c r="AA798" t="s">
        <v>1483</v>
      </c>
    </row>
    <row r="799" spans="1:27" x14ac:dyDescent="0.25">
      <c r="H799">
        <v>601</v>
      </c>
    </row>
    <row r="800" spans="1:27" x14ac:dyDescent="0.25">
      <c r="A800">
        <v>397</v>
      </c>
      <c r="B800">
        <v>669</v>
      </c>
      <c r="C800" t="s">
        <v>1484</v>
      </c>
      <c r="D800" t="s">
        <v>1270</v>
      </c>
      <c r="E800" t="s">
        <v>152</v>
      </c>
      <c r="F800" t="s">
        <v>1485</v>
      </c>
      <c r="G800" t="str">
        <f>"00052565"</f>
        <v>00052565</v>
      </c>
      <c r="H800" t="s">
        <v>1486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Z800">
        <v>0</v>
      </c>
      <c r="AA800" t="s">
        <v>1487</v>
      </c>
    </row>
    <row r="801" spans="1:27" x14ac:dyDescent="0.25">
      <c r="H801">
        <v>601</v>
      </c>
    </row>
    <row r="802" spans="1:27" x14ac:dyDescent="0.25">
      <c r="A802">
        <v>398</v>
      </c>
      <c r="B802">
        <v>677</v>
      </c>
      <c r="C802" t="s">
        <v>1488</v>
      </c>
      <c r="D802" t="s">
        <v>22</v>
      </c>
      <c r="E802" t="s">
        <v>1489</v>
      </c>
      <c r="F802" t="s">
        <v>1490</v>
      </c>
      <c r="G802" t="str">
        <f>"201511041795"</f>
        <v>201511041795</v>
      </c>
      <c r="H802" t="s">
        <v>1326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Z802">
        <v>0</v>
      </c>
      <c r="AA802" t="s">
        <v>1326</v>
      </c>
    </row>
    <row r="803" spans="1:27" x14ac:dyDescent="0.25">
      <c r="H803">
        <v>601</v>
      </c>
    </row>
    <row r="804" spans="1:27" x14ac:dyDescent="0.25">
      <c r="A804">
        <v>399</v>
      </c>
      <c r="B804">
        <v>384</v>
      </c>
      <c r="C804" t="s">
        <v>1491</v>
      </c>
      <c r="D804" t="s">
        <v>1492</v>
      </c>
      <c r="E804" t="s">
        <v>39</v>
      </c>
      <c r="F804" t="s">
        <v>1493</v>
      </c>
      <c r="G804" t="str">
        <f>"00013645"</f>
        <v>00013645</v>
      </c>
      <c r="H804" t="s">
        <v>1494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0</v>
      </c>
      <c r="AA804" t="s">
        <v>1495</v>
      </c>
    </row>
    <row r="805" spans="1:27" x14ac:dyDescent="0.25">
      <c r="H805">
        <v>601</v>
      </c>
    </row>
    <row r="806" spans="1:27" x14ac:dyDescent="0.25">
      <c r="A806">
        <v>400</v>
      </c>
      <c r="B806">
        <v>745</v>
      </c>
      <c r="C806" t="s">
        <v>1496</v>
      </c>
      <c r="D806" t="s">
        <v>201</v>
      </c>
      <c r="E806" t="s">
        <v>1497</v>
      </c>
      <c r="F806" t="s">
        <v>1498</v>
      </c>
      <c r="G806" t="str">
        <f>"00229378"</f>
        <v>00229378</v>
      </c>
      <c r="H806" t="s">
        <v>1499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11</v>
      </c>
      <c r="W806">
        <v>77</v>
      </c>
      <c r="X806">
        <v>0</v>
      </c>
      <c r="Z806">
        <v>0</v>
      </c>
      <c r="AA806" t="s">
        <v>1495</v>
      </c>
    </row>
    <row r="807" spans="1:27" x14ac:dyDescent="0.25">
      <c r="H807">
        <v>601</v>
      </c>
    </row>
    <row r="808" spans="1:27" x14ac:dyDescent="0.25">
      <c r="A808">
        <v>401</v>
      </c>
      <c r="B808">
        <v>292</v>
      </c>
      <c r="C808" t="s">
        <v>1500</v>
      </c>
      <c r="D808" t="s">
        <v>1028</v>
      </c>
      <c r="E808" t="s">
        <v>644</v>
      </c>
      <c r="F808" t="s">
        <v>1501</v>
      </c>
      <c r="G808" t="str">
        <f>"201511031232"</f>
        <v>201511031232</v>
      </c>
      <c r="H808" t="s">
        <v>1073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6</v>
      </c>
      <c r="W808">
        <v>42</v>
      </c>
      <c r="X808">
        <v>0</v>
      </c>
      <c r="Z808">
        <v>0</v>
      </c>
      <c r="AA808" t="s">
        <v>1502</v>
      </c>
    </row>
    <row r="809" spans="1:27" x14ac:dyDescent="0.25">
      <c r="H809">
        <v>601</v>
      </c>
    </row>
    <row r="810" spans="1:27" x14ac:dyDescent="0.25">
      <c r="A810">
        <v>402</v>
      </c>
      <c r="B810">
        <v>690</v>
      </c>
      <c r="C810" t="s">
        <v>1503</v>
      </c>
      <c r="D810" t="s">
        <v>59</v>
      </c>
      <c r="E810" t="s">
        <v>39</v>
      </c>
      <c r="F810" t="s">
        <v>1504</v>
      </c>
      <c r="G810" t="str">
        <f>"00053983"</f>
        <v>00053983</v>
      </c>
      <c r="H810" t="s">
        <v>97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7</v>
      </c>
      <c r="W810">
        <v>49</v>
      </c>
      <c r="X810">
        <v>0</v>
      </c>
      <c r="Z810">
        <v>0</v>
      </c>
      <c r="AA810" t="s">
        <v>1505</v>
      </c>
    </row>
    <row r="811" spans="1:27" x14ac:dyDescent="0.25">
      <c r="H811">
        <v>601</v>
      </c>
    </row>
    <row r="812" spans="1:27" x14ac:dyDescent="0.25">
      <c r="A812">
        <v>403</v>
      </c>
      <c r="B812">
        <v>712</v>
      </c>
      <c r="C812" t="s">
        <v>1506</v>
      </c>
      <c r="D812" t="s">
        <v>1507</v>
      </c>
      <c r="E812" t="s">
        <v>1508</v>
      </c>
      <c r="F812" t="s">
        <v>1509</v>
      </c>
      <c r="G812" t="str">
        <f>"00046242"</f>
        <v>00046242</v>
      </c>
      <c r="H812" t="s">
        <v>1460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7</v>
      </c>
      <c r="W812">
        <v>49</v>
      </c>
      <c r="X812">
        <v>0</v>
      </c>
      <c r="Z812">
        <v>0</v>
      </c>
      <c r="AA812" t="s">
        <v>1510</v>
      </c>
    </row>
    <row r="813" spans="1:27" x14ac:dyDescent="0.25">
      <c r="H813">
        <v>601</v>
      </c>
    </row>
    <row r="814" spans="1:27" x14ac:dyDescent="0.25">
      <c r="A814">
        <v>404</v>
      </c>
      <c r="B814">
        <v>604</v>
      </c>
      <c r="C814" t="s">
        <v>1511</v>
      </c>
      <c r="D814" t="s">
        <v>468</v>
      </c>
      <c r="E814" t="s">
        <v>1080</v>
      </c>
      <c r="F814" t="s">
        <v>1512</v>
      </c>
      <c r="G814" t="str">
        <f>"201511027645"</f>
        <v>201511027645</v>
      </c>
      <c r="H814" t="s">
        <v>832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18</v>
      </c>
      <c r="W814">
        <v>126</v>
      </c>
      <c r="X814">
        <v>0</v>
      </c>
      <c r="Z814">
        <v>0</v>
      </c>
      <c r="AA814" t="s">
        <v>1510</v>
      </c>
    </row>
    <row r="815" spans="1:27" x14ac:dyDescent="0.25">
      <c r="H815">
        <v>601</v>
      </c>
    </row>
    <row r="816" spans="1:27" x14ac:dyDescent="0.25">
      <c r="A816">
        <v>405</v>
      </c>
      <c r="B816">
        <v>217</v>
      </c>
      <c r="C816" t="s">
        <v>1513</v>
      </c>
      <c r="D816" t="s">
        <v>100</v>
      </c>
      <c r="E816" t="s">
        <v>95</v>
      </c>
      <c r="F816" t="s">
        <v>1514</v>
      </c>
      <c r="G816" t="str">
        <f>"00228860"</f>
        <v>00228860</v>
      </c>
      <c r="H816" t="s">
        <v>1515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Z816">
        <v>0</v>
      </c>
      <c r="AA816" t="s">
        <v>1516</v>
      </c>
    </row>
    <row r="817" spans="1:27" x14ac:dyDescent="0.25">
      <c r="H817">
        <v>601</v>
      </c>
    </row>
    <row r="818" spans="1:27" x14ac:dyDescent="0.25">
      <c r="A818">
        <v>406</v>
      </c>
      <c r="B818">
        <v>50</v>
      </c>
      <c r="C818" t="s">
        <v>1517</v>
      </c>
      <c r="D818" t="s">
        <v>1518</v>
      </c>
      <c r="E818" t="s">
        <v>1519</v>
      </c>
      <c r="F818" t="s">
        <v>1520</v>
      </c>
      <c r="G818" t="str">
        <f>"00020605"</f>
        <v>00020605</v>
      </c>
      <c r="H818" t="s">
        <v>1515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Z818">
        <v>0</v>
      </c>
      <c r="AA818" t="s">
        <v>1516</v>
      </c>
    </row>
    <row r="819" spans="1:27" x14ac:dyDescent="0.25">
      <c r="H819">
        <v>601</v>
      </c>
    </row>
    <row r="820" spans="1:27" x14ac:dyDescent="0.25">
      <c r="A820">
        <v>407</v>
      </c>
      <c r="B820">
        <v>508</v>
      </c>
      <c r="C820" t="s">
        <v>1521</v>
      </c>
      <c r="D820" t="s">
        <v>665</v>
      </c>
      <c r="E820" t="s">
        <v>60</v>
      </c>
      <c r="F820" t="s">
        <v>1522</v>
      </c>
      <c r="G820" t="str">
        <f>"00229510"</f>
        <v>00229510</v>
      </c>
      <c r="H820" t="s">
        <v>76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Z820">
        <v>0</v>
      </c>
      <c r="AA820" t="s">
        <v>1523</v>
      </c>
    </row>
    <row r="821" spans="1:27" x14ac:dyDescent="0.25">
      <c r="H821">
        <v>601</v>
      </c>
    </row>
    <row r="822" spans="1:27" x14ac:dyDescent="0.25">
      <c r="A822">
        <v>408</v>
      </c>
      <c r="B822">
        <v>614</v>
      </c>
      <c r="C822" t="s">
        <v>1524</v>
      </c>
      <c r="D822" t="s">
        <v>1525</v>
      </c>
      <c r="E822" t="s">
        <v>392</v>
      </c>
      <c r="F822" t="s">
        <v>1526</v>
      </c>
      <c r="G822" t="str">
        <f>"00230327"</f>
        <v>00230327</v>
      </c>
      <c r="H822" t="s">
        <v>558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12</v>
      </c>
      <c r="W822">
        <v>84</v>
      </c>
      <c r="X822">
        <v>0</v>
      </c>
      <c r="Z822">
        <v>1</v>
      </c>
      <c r="AA822" t="s">
        <v>1527</v>
      </c>
    </row>
    <row r="823" spans="1:27" x14ac:dyDescent="0.25">
      <c r="H823">
        <v>601</v>
      </c>
    </row>
    <row r="824" spans="1:27" x14ac:dyDescent="0.25">
      <c r="A824">
        <v>409</v>
      </c>
      <c r="B824">
        <v>440</v>
      </c>
      <c r="C824" t="s">
        <v>1528</v>
      </c>
      <c r="D824" t="s">
        <v>18</v>
      </c>
      <c r="E824" t="s">
        <v>327</v>
      </c>
      <c r="F824" t="s">
        <v>1529</v>
      </c>
      <c r="G824" t="str">
        <f>"00020939"</f>
        <v>00020939</v>
      </c>
      <c r="H824" t="s">
        <v>742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50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Z824">
        <v>0</v>
      </c>
      <c r="AA824" t="s">
        <v>1530</v>
      </c>
    </row>
    <row r="825" spans="1:27" x14ac:dyDescent="0.25">
      <c r="H825">
        <v>601</v>
      </c>
    </row>
    <row r="826" spans="1:27" x14ac:dyDescent="0.25">
      <c r="A826">
        <v>410</v>
      </c>
      <c r="B826">
        <v>656</v>
      </c>
      <c r="C826" t="s">
        <v>1531</v>
      </c>
      <c r="D826" t="s">
        <v>332</v>
      </c>
      <c r="E826" t="s">
        <v>1532</v>
      </c>
      <c r="F826" t="s">
        <v>1533</v>
      </c>
      <c r="G826" t="str">
        <f>"201511005966"</f>
        <v>201511005966</v>
      </c>
      <c r="H826" t="s">
        <v>324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16</v>
      </c>
      <c r="W826">
        <v>112</v>
      </c>
      <c r="X826">
        <v>0</v>
      </c>
      <c r="Z826">
        <v>1</v>
      </c>
      <c r="AA826" t="s">
        <v>1534</v>
      </c>
    </row>
    <row r="827" spans="1:27" x14ac:dyDescent="0.25">
      <c r="H827">
        <v>601</v>
      </c>
    </row>
    <row r="828" spans="1:27" x14ac:dyDescent="0.25">
      <c r="A828">
        <v>411</v>
      </c>
      <c r="B828">
        <v>499</v>
      </c>
      <c r="C828" t="s">
        <v>1535</v>
      </c>
      <c r="D828" t="s">
        <v>22</v>
      </c>
      <c r="E828" t="s">
        <v>84</v>
      </c>
      <c r="F828" t="s">
        <v>1536</v>
      </c>
      <c r="G828" t="str">
        <f>"201511025651"</f>
        <v>201511025651</v>
      </c>
      <c r="H828" t="s">
        <v>1537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</v>
      </c>
      <c r="W828">
        <v>56</v>
      </c>
      <c r="X828">
        <v>0</v>
      </c>
      <c r="Z828">
        <v>0</v>
      </c>
      <c r="AA828" t="s">
        <v>1538</v>
      </c>
    </row>
    <row r="829" spans="1:27" x14ac:dyDescent="0.25">
      <c r="H829">
        <v>601</v>
      </c>
    </row>
    <row r="830" spans="1:27" x14ac:dyDescent="0.25">
      <c r="A830">
        <v>412</v>
      </c>
      <c r="B830">
        <v>43</v>
      </c>
      <c r="C830" t="s">
        <v>1539</v>
      </c>
      <c r="D830" t="s">
        <v>100</v>
      </c>
      <c r="E830" t="s">
        <v>64</v>
      </c>
      <c r="F830" t="s">
        <v>1540</v>
      </c>
      <c r="G830" t="str">
        <f>"00018130"</f>
        <v>00018130</v>
      </c>
      <c r="H830" t="s">
        <v>378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13</v>
      </c>
      <c r="W830">
        <v>91</v>
      </c>
      <c r="X830">
        <v>0</v>
      </c>
      <c r="Z830">
        <v>0</v>
      </c>
      <c r="AA830" t="s">
        <v>1541</v>
      </c>
    </row>
    <row r="831" spans="1:27" x14ac:dyDescent="0.25">
      <c r="H831">
        <v>601</v>
      </c>
    </row>
    <row r="832" spans="1:27" x14ac:dyDescent="0.25">
      <c r="A832">
        <v>413</v>
      </c>
      <c r="B832">
        <v>513</v>
      </c>
      <c r="C832" t="s">
        <v>1542</v>
      </c>
      <c r="D832" t="s">
        <v>18</v>
      </c>
      <c r="E832" t="s">
        <v>125</v>
      </c>
      <c r="F832" t="s">
        <v>1543</v>
      </c>
      <c r="G832" t="str">
        <f>"00228640"</f>
        <v>00228640</v>
      </c>
      <c r="H832" t="s">
        <v>237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70</v>
      </c>
      <c r="O832">
        <v>0</v>
      </c>
      <c r="P832">
        <v>0</v>
      </c>
      <c r="Q832">
        <v>0</v>
      </c>
      <c r="R832">
        <v>0</v>
      </c>
      <c r="S832">
        <v>30</v>
      </c>
      <c r="T832">
        <v>0</v>
      </c>
      <c r="U832">
        <v>0</v>
      </c>
      <c r="V832">
        <v>0</v>
      </c>
      <c r="W832">
        <v>0</v>
      </c>
      <c r="X832">
        <v>0</v>
      </c>
      <c r="Z832">
        <v>0</v>
      </c>
      <c r="AA832" t="s">
        <v>1544</v>
      </c>
    </row>
    <row r="833" spans="1:27" x14ac:dyDescent="0.25">
      <c r="H833">
        <v>601</v>
      </c>
    </row>
    <row r="834" spans="1:27" x14ac:dyDescent="0.25">
      <c r="A834">
        <v>414</v>
      </c>
      <c r="B834">
        <v>653</v>
      </c>
      <c r="C834" t="s">
        <v>1223</v>
      </c>
      <c r="D834" t="s">
        <v>1545</v>
      </c>
      <c r="E834" t="s">
        <v>196</v>
      </c>
      <c r="F834" t="s">
        <v>1546</v>
      </c>
      <c r="G834" t="str">
        <f>"201511032094"</f>
        <v>201511032094</v>
      </c>
      <c r="H834" t="s">
        <v>198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70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Z834">
        <v>0</v>
      </c>
      <c r="AA834" t="s">
        <v>1547</v>
      </c>
    </row>
    <row r="835" spans="1:27" x14ac:dyDescent="0.25">
      <c r="H835">
        <v>601</v>
      </c>
    </row>
    <row r="836" spans="1:27" x14ac:dyDescent="0.25">
      <c r="A836">
        <v>415</v>
      </c>
      <c r="B836">
        <v>515</v>
      </c>
      <c r="C836" t="s">
        <v>1548</v>
      </c>
      <c r="D836" t="s">
        <v>332</v>
      </c>
      <c r="E836" t="s">
        <v>1291</v>
      </c>
      <c r="F836" t="s">
        <v>1549</v>
      </c>
      <c r="G836" t="str">
        <f>"201511025288"</f>
        <v>201511025288</v>
      </c>
      <c r="H836" t="s">
        <v>709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</v>
      </c>
      <c r="W836">
        <v>56</v>
      </c>
      <c r="X836">
        <v>0</v>
      </c>
      <c r="Z836">
        <v>0</v>
      </c>
      <c r="AA836" t="s">
        <v>1550</v>
      </c>
    </row>
    <row r="837" spans="1:27" x14ac:dyDescent="0.25">
      <c r="H837">
        <v>601</v>
      </c>
    </row>
    <row r="838" spans="1:27" x14ac:dyDescent="0.25">
      <c r="A838">
        <v>416</v>
      </c>
      <c r="B838">
        <v>620</v>
      </c>
      <c r="C838" t="s">
        <v>1551</v>
      </c>
      <c r="D838" t="s">
        <v>1552</v>
      </c>
      <c r="E838" t="s">
        <v>1066</v>
      </c>
      <c r="F838" t="s">
        <v>1553</v>
      </c>
      <c r="G838" t="str">
        <f>"00011847"</f>
        <v>00011847</v>
      </c>
      <c r="H838" t="s">
        <v>1554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4</v>
      </c>
      <c r="W838">
        <v>28</v>
      </c>
      <c r="X838">
        <v>0</v>
      </c>
      <c r="Z838">
        <v>0</v>
      </c>
      <c r="AA838" t="s">
        <v>1555</v>
      </c>
    </row>
    <row r="839" spans="1:27" x14ac:dyDescent="0.25">
      <c r="H839">
        <v>601</v>
      </c>
    </row>
    <row r="840" spans="1:27" x14ac:dyDescent="0.25">
      <c r="A840">
        <v>417</v>
      </c>
      <c r="B840">
        <v>247</v>
      </c>
      <c r="C840" t="s">
        <v>1556</v>
      </c>
      <c r="D840" t="s">
        <v>139</v>
      </c>
      <c r="E840" t="s">
        <v>39</v>
      </c>
      <c r="F840" t="s">
        <v>1557</v>
      </c>
      <c r="G840" t="str">
        <f>"201511030303"</f>
        <v>201511030303</v>
      </c>
      <c r="H840" t="s">
        <v>283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12</v>
      </c>
      <c r="W840">
        <v>84</v>
      </c>
      <c r="X840">
        <v>0</v>
      </c>
      <c r="Z840">
        <v>0</v>
      </c>
      <c r="AA840" t="s">
        <v>1558</v>
      </c>
    </row>
    <row r="841" spans="1:27" x14ac:dyDescent="0.25">
      <c r="H841">
        <v>601</v>
      </c>
    </row>
    <row r="842" spans="1:27" x14ac:dyDescent="0.25">
      <c r="A842">
        <v>418</v>
      </c>
      <c r="B842">
        <v>355</v>
      </c>
      <c r="C842" t="s">
        <v>1559</v>
      </c>
      <c r="D842" t="s">
        <v>1560</v>
      </c>
      <c r="E842" t="s">
        <v>1561</v>
      </c>
      <c r="F842" t="s">
        <v>1562</v>
      </c>
      <c r="G842" t="str">
        <f>"00225450"</f>
        <v>00225450</v>
      </c>
      <c r="H842">
        <v>858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12</v>
      </c>
      <c r="W842">
        <v>84</v>
      </c>
      <c r="X842">
        <v>0</v>
      </c>
      <c r="Z842">
        <v>0</v>
      </c>
      <c r="AA842">
        <v>942</v>
      </c>
    </row>
    <row r="843" spans="1:27" x14ac:dyDescent="0.25">
      <c r="H843">
        <v>601</v>
      </c>
    </row>
    <row r="844" spans="1:27" x14ac:dyDescent="0.25">
      <c r="A844">
        <v>419</v>
      </c>
      <c r="B844">
        <v>197</v>
      </c>
      <c r="C844" t="s">
        <v>1563</v>
      </c>
      <c r="D844" t="s">
        <v>18</v>
      </c>
      <c r="E844" t="s">
        <v>23</v>
      </c>
      <c r="F844" t="s">
        <v>1564</v>
      </c>
      <c r="G844" t="str">
        <f>"201511010198"</f>
        <v>201511010198</v>
      </c>
      <c r="H844" t="s">
        <v>1565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12</v>
      </c>
      <c r="W844">
        <v>84</v>
      </c>
      <c r="X844">
        <v>0</v>
      </c>
      <c r="Z844">
        <v>0</v>
      </c>
      <c r="AA844" t="s">
        <v>1566</v>
      </c>
    </row>
    <row r="845" spans="1:27" x14ac:dyDescent="0.25">
      <c r="H845">
        <v>601</v>
      </c>
    </row>
    <row r="846" spans="1:27" x14ac:dyDescent="0.25">
      <c r="A846">
        <v>420</v>
      </c>
      <c r="B846">
        <v>341</v>
      </c>
      <c r="C846" t="s">
        <v>1567</v>
      </c>
      <c r="D846" t="s">
        <v>468</v>
      </c>
      <c r="E846" t="s">
        <v>507</v>
      </c>
      <c r="F846" t="s">
        <v>1568</v>
      </c>
      <c r="G846" t="str">
        <f>"00021702"</f>
        <v>00021702</v>
      </c>
      <c r="H846" t="s">
        <v>1569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6</v>
      </c>
      <c r="W846">
        <v>42</v>
      </c>
      <c r="X846">
        <v>0</v>
      </c>
      <c r="Z846">
        <v>1</v>
      </c>
      <c r="AA846" t="s">
        <v>1570</v>
      </c>
    </row>
    <row r="847" spans="1:27" x14ac:dyDescent="0.25">
      <c r="H847">
        <v>601</v>
      </c>
    </row>
    <row r="848" spans="1:27" x14ac:dyDescent="0.25">
      <c r="A848">
        <v>421</v>
      </c>
      <c r="B848">
        <v>581</v>
      </c>
      <c r="C848" t="s">
        <v>251</v>
      </c>
      <c r="D848" t="s">
        <v>477</v>
      </c>
      <c r="E848" t="s">
        <v>64</v>
      </c>
      <c r="F848" t="s">
        <v>1571</v>
      </c>
      <c r="G848" t="str">
        <f>"201510002629"</f>
        <v>201510002629</v>
      </c>
      <c r="H848" t="s">
        <v>324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15</v>
      </c>
      <c r="W848">
        <v>105</v>
      </c>
      <c r="X848">
        <v>0</v>
      </c>
      <c r="Z848">
        <v>0</v>
      </c>
      <c r="AA848" t="s">
        <v>1572</v>
      </c>
    </row>
    <row r="849" spans="1:27" x14ac:dyDescent="0.25">
      <c r="H849">
        <v>601</v>
      </c>
    </row>
    <row r="850" spans="1:27" x14ac:dyDescent="0.25">
      <c r="A850">
        <v>422</v>
      </c>
      <c r="B850">
        <v>87</v>
      </c>
      <c r="C850" t="s">
        <v>1573</v>
      </c>
      <c r="D850" t="s">
        <v>1574</v>
      </c>
      <c r="E850" t="s">
        <v>64</v>
      </c>
      <c r="F850" t="s">
        <v>1575</v>
      </c>
      <c r="G850" t="str">
        <f>"00017469"</f>
        <v>00017469</v>
      </c>
      <c r="H850" t="s">
        <v>1576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Z850">
        <v>0</v>
      </c>
      <c r="AA850" t="s">
        <v>1577</v>
      </c>
    </row>
    <row r="851" spans="1:27" x14ac:dyDescent="0.25">
      <c r="H851">
        <v>601</v>
      </c>
    </row>
    <row r="852" spans="1:27" x14ac:dyDescent="0.25">
      <c r="A852">
        <v>423</v>
      </c>
      <c r="B852">
        <v>495</v>
      </c>
      <c r="C852" t="s">
        <v>1578</v>
      </c>
      <c r="D852" t="s">
        <v>1579</v>
      </c>
      <c r="E852" t="s">
        <v>1580</v>
      </c>
      <c r="F852" t="s">
        <v>1581</v>
      </c>
      <c r="G852" t="str">
        <f>"201511040532"</f>
        <v>201511040532</v>
      </c>
      <c r="H852" t="s">
        <v>1582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9</v>
      </c>
      <c r="W852">
        <v>63</v>
      </c>
      <c r="X852">
        <v>0</v>
      </c>
      <c r="Z852">
        <v>0</v>
      </c>
      <c r="AA852" t="s">
        <v>1577</v>
      </c>
    </row>
    <row r="853" spans="1:27" x14ac:dyDescent="0.25">
      <c r="H853">
        <v>601</v>
      </c>
    </row>
    <row r="854" spans="1:27" x14ac:dyDescent="0.25">
      <c r="A854">
        <v>424</v>
      </c>
      <c r="B854">
        <v>316</v>
      </c>
      <c r="C854" t="s">
        <v>1583</v>
      </c>
      <c r="D854" t="s">
        <v>337</v>
      </c>
      <c r="E854" t="s">
        <v>29</v>
      </c>
      <c r="F854" t="s">
        <v>1584</v>
      </c>
      <c r="G854" t="str">
        <f>"00016506"</f>
        <v>00016506</v>
      </c>
      <c r="H854" t="s">
        <v>509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Z854">
        <v>0</v>
      </c>
      <c r="AA854" t="s">
        <v>1585</v>
      </c>
    </row>
    <row r="855" spans="1:27" x14ac:dyDescent="0.25">
      <c r="H855">
        <v>601</v>
      </c>
    </row>
    <row r="856" spans="1:27" x14ac:dyDescent="0.25">
      <c r="A856">
        <v>425</v>
      </c>
      <c r="B856">
        <v>505</v>
      </c>
      <c r="C856" t="s">
        <v>1586</v>
      </c>
      <c r="D856" t="s">
        <v>22</v>
      </c>
      <c r="E856" t="s">
        <v>140</v>
      </c>
      <c r="F856" t="s">
        <v>1587</v>
      </c>
      <c r="G856" t="str">
        <f>"00025115"</f>
        <v>00025115</v>
      </c>
      <c r="H856" t="s">
        <v>1588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28</v>
      </c>
      <c r="W856">
        <v>196</v>
      </c>
      <c r="X856">
        <v>0</v>
      </c>
      <c r="Z856">
        <v>0</v>
      </c>
      <c r="AA856" t="s">
        <v>1589</v>
      </c>
    </row>
    <row r="857" spans="1:27" x14ac:dyDescent="0.25">
      <c r="H857">
        <v>601</v>
      </c>
    </row>
    <row r="858" spans="1:27" x14ac:dyDescent="0.25">
      <c r="A858">
        <v>426</v>
      </c>
      <c r="B858">
        <v>522</v>
      </c>
      <c r="C858" t="s">
        <v>1590</v>
      </c>
      <c r="D858" t="s">
        <v>54</v>
      </c>
      <c r="E858" t="s">
        <v>1066</v>
      </c>
      <c r="F858" t="s">
        <v>1591</v>
      </c>
      <c r="G858" t="str">
        <f>"201512000544"</f>
        <v>201512000544</v>
      </c>
      <c r="H858" t="s">
        <v>1592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Z858">
        <v>0</v>
      </c>
      <c r="AA858" t="s">
        <v>1592</v>
      </c>
    </row>
    <row r="859" spans="1:27" x14ac:dyDescent="0.25">
      <c r="H859">
        <v>601</v>
      </c>
    </row>
    <row r="860" spans="1:27" x14ac:dyDescent="0.25">
      <c r="A860">
        <v>427</v>
      </c>
      <c r="B860">
        <v>474</v>
      </c>
      <c r="C860" t="s">
        <v>1593</v>
      </c>
      <c r="D860" t="s">
        <v>171</v>
      </c>
      <c r="E860" t="s">
        <v>29</v>
      </c>
      <c r="F860" t="s">
        <v>1594</v>
      </c>
      <c r="G860" t="str">
        <f>"201511011504"</f>
        <v>201511011504</v>
      </c>
      <c r="H860" t="s">
        <v>1595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21</v>
      </c>
      <c r="W860">
        <v>147</v>
      </c>
      <c r="X860">
        <v>0</v>
      </c>
      <c r="Z860">
        <v>0</v>
      </c>
      <c r="AA860" t="s">
        <v>1596</v>
      </c>
    </row>
    <row r="861" spans="1:27" x14ac:dyDescent="0.25">
      <c r="H861">
        <v>601</v>
      </c>
    </row>
    <row r="862" spans="1:27" x14ac:dyDescent="0.25">
      <c r="A862">
        <v>428</v>
      </c>
      <c r="B862">
        <v>608</v>
      </c>
      <c r="C862" t="s">
        <v>1597</v>
      </c>
      <c r="D862" t="s">
        <v>477</v>
      </c>
      <c r="E862" t="s">
        <v>1332</v>
      </c>
      <c r="F862" t="s">
        <v>1598</v>
      </c>
      <c r="G862" t="str">
        <f>"201102000833"</f>
        <v>201102000833</v>
      </c>
      <c r="H862" t="s">
        <v>465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 t="s">
        <v>1599</v>
      </c>
    </row>
    <row r="863" spans="1:27" x14ac:dyDescent="0.25">
      <c r="H863">
        <v>601</v>
      </c>
    </row>
    <row r="864" spans="1:27" x14ac:dyDescent="0.25">
      <c r="A864">
        <v>429</v>
      </c>
      <c r="B864">
        <v>249</v>
      </c>
      <c r="C864" t="s">
        <v>1600</v>
      </c>
      <c r="D864" t="s">
        <v>22</v>
      </c>
      <c r="E864" t="s">
        <v>15</v>
      </c>
      <c r="F864" t="s">
        <v>1601</v>
      </c>
      <c r="G864" t="str">
        <f>"00075480"</f>
        <v>00075480</v>
      </c>
      <c r="H864" t="s">
        <v>465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0</v>
      </c>
      <c r="AA864" t="s">
        <v>1599</v>
      </c>
    </row>
    <row r="865" spans="1:27" x14ac:dyDescent="0.25">
      <c r="H865">
        <v>601</v>
      </c>
    </row>
    <row r="866" spans="1:27" x14ac:dyDescent="0.25">
      <c r="A866">
        <v>430</v>
      </c>
      <c r="B866">
        <v>89</v>
      </c>
      <c r="C866" t="s">
        <v>1602</v>
      </c>
      <c r="D866" t="s">
        <v>817</v>
      </c>
      <c r="E866" t="s">
        <v>29</v>
      </c>
      <c r="F866" t="s">
        <v>1603</v>
      </c>
      <c r="G866" t="str">
        <f>"00212003"</f>
        <v>00212003</v>
      </c>
      <c r="H866" t="s">
        <v>465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Z866">
        <v>0</v>
      </c>
      <c r="AA866" t="s">
        <v>1599</v>
      </c>
    </row>
    <row r="867" spans="1:27" x14ac:dyDescent="0.25">
      <c r="H867">
        <v>601</v>
      </c>
    </row>
    <row r="868" spans="1:27" x14ac:dyDescent="0.25">
      <c r="A868">
        <v>431</v>
      </c>
      <c r="B868">
        <v>535</v>
      </c>
      <c r="C868" t="s">
        <v>1604</v>
      </c>
      <c r="D868" t="s">
        <v>22</v>
      </c>
      <c r="E868" t="s">
        <v>60</v>
      </c>
      <c r="F868" t="s">
        <v>1605</v>
      </c>
      <c r="G868" t="str">
        <f>"201512000011"</f>
        <v>201512000011</v>
      </c>
      <c r="H868" t="s">
        <v>1494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2</v>
      </c>
      <c r="W868">
        <v>14</v>
      </c>
      <c r="X868">
        <v>0</v>
      </c>
      <c r="Z868">
        <v>0</v>
      </c>
      <c r="AA868" t="s">
        <v>1606</v>
      </c>
    </row>
    <row r="869" spans="1:27" x14ac:dyDescent="0.25">
      <c r="H869">
        <v>601</v>
      </c>
    </row>
    <row r="870" spans="1:27" x14ac:dyDescent="0.25">
      <c r="A870">
        <v>432</v>
      </c>
      <c r="B870">
        <v>451</v>
      </c>
      <c r="C870" t="s">
        <v>861</v>
      </c>
      <c r="D870" t="s">
        <v>337</v>
      </c>
      <c r="E870" t="s">
        <v>15</v>
      </c>
      <c r="F870" t="s">
        <v>1607</v>
      </c>
      <c r="G870" t="str">
        <f>"00029563"</f>
        <v>00029563</v>
      </c>
      <c r="H870" t="s">
        <v>1460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5</v>
      </c>
      <c r="W870">
        <v>35</v>
      </c>
      <c r="X870">
        <v>0</v>
      </c>
      <c r="Z870">
        <v>0</v>
      </c>
      <c r="AA870" t="s">
        <v>1608</v>
      </c>
    </row>
    <row r="871" spans="1:27" x14ac:dyDescent="0.25">
      <c r="H871">
        <v>601</v>
      </c>
    </row>
    <row r="872" spans="1:27" x14ac:dyDescent="0.25">
      <c r="A872">
        <v>433</v>
      </c>
      <c r="B872">
        <v>338</v>
      </c>
      <c r="C872" t="s">
        <v>1609</v>
      </c>
      <c r="D872" t="s">
        <v>1610</v>
      </c>
      <c r="E872" t="s">
        <v>152</v>
      </c>
      <c r="F872" t="s">
        <v>1611</v>
      </c>
      <c r="G872" t="str">
        <f>"201511031787"</f>
        <v>201511031787</v>
      </c>
      <c r="H872" t="s">
        <v>1612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29</v>
      </c>
      <c r="W872">
        <v>203</v>
      </c>
      <c r="X872">
        <v>0</v>
      </c>
      <c r="Z872">
        <v>0</v>
      </c>
      <c r="AA872" t="s">
        <v>1613</v>
      </c>
    </row>
    <row r="873" spans="1:27" x14ac:dyDescent="0.25">
      <c r="H873">
        <v>601</v>
      </c>
    </row>
    <row r="874" spans="1:27" x14ac:dyDescent="0.25">
      <c r="A874">
        <v>434</v>
      </c>
      <c r="B874">
        <v>168</v>
      </c>
      <c r="C874" t="s">
        <v>1614</v>
      </c>
      <c r="D874" t="s">
        <v>114</v>
      </c>
      <c r="E874" t="s">
        <v>644</v>
      </c>
      <c r="F874" t="s">
        <v>1615</v>
      </c>
      <c r="G874" t="str">
        <f>"201510003384"</f>
        <v>201510003384</v>
      </c>
      <c r="H874" t="s">
        <v>496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12</v>
      </c>
      <c r="W874">
        <v>84</v>
      </c>
      <c r="X874">
        <v>0</v>
      </c>
      <c r="Z874">
        <v>0</v>
      </c>
      <c r="AA874" t="s">
        <v>1616</v>
      </c>
    </row>
    <row r="875" spans="1:27" x14ac:dyDescent="0.25">
      <c r="H875">
        <v>601</v>
      </c>
    </row>
    <row r="876" spans="1:27" x14ac:dyDescent="0.25">
      <c r="A876">
        <v>435</v>
      </c>
      <c r="B876">
        <v>153</v>
      </c>
      <c r="C876" t="s">
        <v>1617</v>
      </c>
      <c r="D876" t="s">
        <v>1618</v>
      </c>
      <c r="E876" t="s">
        <v>1619</v>
      </c>
      <c r="F876" t="s">
        <v>1620</v>
      </c>
      <c r="G876" t="str">
        <f>"00226524"</f>
        <v>00226524</v>
      </c>
      <c r="H876" t="s">
        <v>942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Z876">
        <v>0</v>
      </c>
      <c r="AA876" t="s">
        <v>1621</v>
      </c>
    </row>
    <row r="877" spans="1:27" x14ac:dyDescent="0.25">
      <c r="H877">
        <v>601</v>
      </c>
    </row>
    <row r="878" spans="1:27" x14ac:dyDescent="0.25">
      <c r="A878">
        <v>436</v>
      </c>
      <c r="B878">
        <v>666</v>
      </c>
      <c r="C878" t="s">
        <v>1622</v>
      </c>
      <c r="D878" t="s">
        <v>18</v>
      </c>
      <c r="E878" t="s">
        <v>1623</v>
      </c>
      <c r="F878" t="s">
        <v>1624</v>
      </c>
      <c r="G878" t="str">
        <f>"201511037075"</f>
        <v>201511037075</v>
      </c>
      <c r="H878" t="s">
        <v>185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Z878">
        <v>0</v>
      </c>
      <c r="AA878" t="s">
        <v>1625</v>
      </c>
    </row>
    <row r="879" spans="1:27" x14ac:dyDescent="0.25">
      <c r="H879">
        <v>601</v>
      </c>
    </row>
    <row r="880" spans="1:27" x14ac:dyDescent="0.25">
      <c r="A880">
        <v>437</v>
      </c>
      <c r="B880">
        <v>366</v>
      </c>
      <c r="C880" t="s">
        <v>648</v>
      </c>
      <c r="D880" t="s">
        <v>175</v>
      </c>
      <c r="E880" t="s">
        <v>1626</v>
      </c>
      <c r="F880" t="s">
        <v>1627</v>
      </c>
      <c r="G880" t="str">
        <f>"00224773"</f>
        <v>00224773</v>
      </c>
      <c r="H880" t="s">
        <v>185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Z880">
        <v>0</v>
      </c>
      <c r="AA880" t="s">
        <v>1625</v>
      </c>
    </row>
    <row r="881" spans="1:27" x14ac:dyDescent="0.25">
      <c r="H881">
        <v>601</v>
      </c>
    </row>
    <row r="882" spans="1:27" x14ac:dyDescent="0.25">
      <c r="A882">
        <v>438</v>
      </c>
      <c r="B882">
        <v>664</v>
      </c>
      <c r="C882" t="s">
        <v>1628</v>
      </c>
      <c r="D882" t="s">
        <v>1629</v>
      </c>
      <c r="E882" t="s">
        <v>15</v>
      </c>
      <c r="F882" t="s">
        <v>1630</v>
      </c>
      <c r="G882" t="str">
        <f>"201511022056"</f>
        <v>201511022056</v>
      </c>
      <c r="H882" t="s">
        <v>1157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12</v>
      </c>
      <c r="W882">
        <v>84</v>
      </c>
      <c r="X882">
        <v>0</v>
      </c>
      <c r="Z882">
        <v>0</v>
      </c>
      <c r="AA882" t="s">
        <v>1625</v>
      </c>
    </row>
    <row r="883" spans="1:27" x14ac:dyDescent="0.25">
      <c r="H883">
        <v>601</v>
      </c>
    </row>
    <row r="884" spans="1:27" x14ac:dyDescent="0.25">
      <c r="A884">
        <v>439</v>
      </c>
      <c r="B884">
        <v>647</v>
      </c>
      <c r="C884" t="s">
        <v>1631</v>
      </c>
      <c r="D884" t="s">
        <v>1632</v>
      </c>
      <c r="E884" t="s">
        <v>1633</v>
      </c>
      <c r="F884" t="s">
        <v>1634</v>
      </c>
      <c r="G884" t="str">
        <f>"00223519"</f>
        <v>00223519</v>
      </c>
      <c r="H884" t="s">
        <v>920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50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0</v>
      </c>
      <c r="AA884" t="s">
        <v>1635</v>
      </c>
    </row>
    <row r="885" spans="1:27" x14ac:dyDescent="0.25">
      <c r="H885">
        <v>601</v>
      </c>
    </row>
    <row r="886" spans="1:27" x14ac:dyDescent="0.25">
      <c r="A886">
        <v>440</v>
      </c>
      <c r="B886">
        <v>183</v>
      </c>
      <c r="C886" t="s">
        <v>1636</v>
      </c>
      <c r="D886" t="s">
        <v>54</v>
      </c>
      <c r="E886" t="s">
        <v>152</v>
      </c>
      <c r="F886" t="s">
        <v>1637</v>
      </c>
      <c r="G886" t="str">
        <f>"201511005860"</f>
        <v>201511005860</v>
      </c>
      <c r="H886" t="s">
        <v>610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Z886">
        <v>0</v>
      </c>
      <c r="AA886" t="s">
        <v>1638</v>
      </c>
    </row>
    <row r="887" spans="1:27" x14ac:dyDescent="0.25">
      <c r="H887">
        <v>601</v>
      </c>
    </row>
    <row r="888" spans="1:27" x14ac:dyDescent="0.25">
      <c r="A888">
        <v>441</v>
      </c>
      <c r="B888">
        <v>198</v>
      </c>
      <c r="C888" t="s">
        <v>1639</v>
      </c>
      <c r="D888" t="s">
        <v>1640</v>
      </c>
      <c r="E888" t="s">
        <v>1641</v>
      </c>
      <c r="F888" t="s">
        <v>1642</v>
      </c>
      <c r="G888" t="str">
        <f>"00223730"</f>
        <v>00223730</v>
      </c>
      <c r="H888" t="s">
        <v>718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6</v>
      </c>
      <c r="W888">
        <v>42</v>
      </c>
      <c r="X888">
        <v>0</v>
      </c>
      <c r="Z888">
        <v>0</v>
      </c>
      <c r="AA888" t="s">
        <v>1643</v>
      </c>
    </row>
    <row r="889" spans="1:27" x14ac:dyDescent="0.25">
      <c r="H889">
        <v>601</v>
      </c>
    </row>
    <row r="890" spans="1:27" x14ac:dyDescent="0.25">
      <c r="A890">
        <v>442</v>
      </c>
      <c r="B890">
        <v>472</v>
      </c>
      <c r="C890" t="s">
        <v>1644</v>
      </c>
      <c r="D890" t="s">
        <v>22</v>
      </c>
      <c r="E890" t="s">
        <v>1645</v>
      </c>
      <c r="F890" t="s">
        <v>1646</v>
      </c>
      <c r="G890" t="str">
        <f>"201510003929"</f>
        <v>201510003929</v>
      </c>
      <c r="H890" t="s">
        <v>86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50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Z890">
        <v>0</v>
      </c>
      <c r="AA890" t="s">
        <v>1647</v>
      </c>
    </row>
    <row r="891" spans="1:27" x14ac:dyDescent="0.25">
      <c r="H891">
        <v>601</v>
      </c>
    </row>
    <row r="892" spans="1:27" x14ac:dyDescent="0.25">
      <c r="A892">
        <v>443</v>
      </c>
      <c r="B892">
        <v>592</v>
      </c>
      <c r="C892" t="s">
        <v>1648</v>
      </c>
      <c r="D892" t="s">
        <v>321</v>
      </c>
      <c r="E892" t="s">
        <v>1645</v>
      </c>
      <c r="F892" t="s">
        <v>1649</v>
      </c>
      <c r="G892" t="str">
        <f>"201511040005"</f>
        <v>201511040005</v>
      </c>
      <c r="H892" t="s">
        <v>36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Z892">
        <v>0</v>
      </c>
      <c r="AA892" t="s">
        <v>1650</v>
      </c>
    </row>
    <row r="893" spans="1:27" x14ac:dyDescent="0.25">
      <c r="H893">
        <v>601</v>
      </c>
    </row>
    <row r="894" spans="1:27" x14ac:dyDescent="0.25">
      <c r="A894">
        <v>444</v>
      </c>
      <c r="B894">
        <v>616</v>
      </c>
      <c r="C894" t="s">
        <v>1651</v>
      </c>
      <c r="D894" t="s">
        <v>201</v>
      </c>
      <c r="E894" t="s">
        <v>152</v>
      </c>
      <c r="F894" t="s">
        <v>1652</v>
      </c>
      <c r="G894" t="str">
        <f>"00228781"</f>
        <v>00228781</v>
      </c>
      <c r="H894" t="s">
        <v>36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Z894">
        <v>0</v>
      </c>
      <c r="AA894" t="s">
        <v>1650</v>
      </c>
    </row>
    <row r="895" spans="1:27" x14ac:dyDescent="0.25">
      <c r="H895">
        <v>601</v>
      </c>
    </row>
    <row r="896" spans="1:27" x14ac:dyDescent="0.25">
      <c r="A896">
        <v>445</v>
      </c>
      <c r="B896">
        <v>600</v>
      </c>
      <c r="C896" t="s">
        <v>1653</v>
      </c>
      <c r="D896" t="s">
        <v>84</v>
      </c>
      <c r="E896" t="s">
        <v>101</v>
      </c>
      <c r="F896" t="s">
        <v>1654</v>
      </c>
      <c r="G896" t="str">
        <f>"00229855"</f>
        <v>00229855</v>
      </c>
      <c r="H896" t="s">
        <v>812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16</v>
      </c>
      <c r="W896">
        <v>112</v>
      </c>
      <c r="X896">
        <v>0</v>
      </c>
      <c r="Z896">
        <v>0</v>
      </c>
      <c r="AA896" t="s">
        <v>1655</v>
      </c>
    </row>
    <row r="897" spans="1:27" x14ac:dyDescent="0.25">
      <c r="H897">
        <v>601</v>
      </c>
    </row>
    <row r="898" spans="1:27" x14ac:dyDescent="0.25">
      <c r="A898">
        <v>446</v>
      </c>
      <c r="B898">
        <v>14</v>
      </c>
      <c r="C898" t="s">
        <v>1263</v>
      </c>
      <c r="D898" t="s">
        <v>201</v>
      </c>
      <c r="E898" t="s">
        <v>69</v>
      </c>
      <c r="F898" t="s">
        <v>1656</v>
      </c>
      <c r="G898" t="str">
        <f>"201511034559"</f>
        <v>201511034559</v>
      </c>
      <c r="H898" t="s">
        <v>763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Z898">
        <v>0</v>
      </c>
      <c r="AA898" t="s">
        <v>763</v>
      </c>
    </row>
    <row r="899" spans="1:27" x14ac:dyDescent="0.25">
      <c r="H899">
        <v>601</v>
      </c>
    </row>
    <row r="900" spans="1:27" x14ac:dyDescent="0.25">
      <c r="A900">
        <v>447</v>
      </c>
      <c r="B900">
        <v>69</v>
      </c>
      <c r="C900" t="s">
        <v>1657</v>
      </c>
      <c r="D900" t="s">
        <v>14</v>
      </c>
      <c r="E900" t="s">
        <v>448</v>
      </c>
      <c r="F900" t="s">
        <v>1658</v>
      </c>
      <c r="G900" t="str">
        <f>"201511018325"</f>
        <v>201511018325</v>
      </c>
      <c r="H900" t="s">
        <v>25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13</v>
      </c>
      <c r="W900">
        <v>91</v>
      </c>
      <c r="X900">
        <v>0</v>
      </c>
      <c r="Z900">
        <v>0</v>
      </c>
      <c r="AA900" t="s">
        <v>763</v>
      </c>
    </row>
    <row r="901" spans="1:27" x14ac:dyDescent="0.25">
      <c r="H901">
        <v>601</v>
      </c>
    </row>
    <row r="902" spans="1:27" x14ac:dyDescent="0.25">
      <c r="A902">
        <v>448</v>
      </c>
      <c r="B902">
        <v>160</v>
      </c>
      <c r="C902" t="s">
        <v>1659</v>
      </c>
      <c r="D902" t="s">
        <v>1028</v>
      </c>
      <c r="E902" t="s">
        <v>202</v>
      </c>
      <c r="F902" t="s">
        <v>1660</v>
      </c>
      <c r="G902" t="str">
        <f>"201412001223"</f>
        <v>201412001223</v>
      </c>
      <c r="H902" t="s">
        <v>1304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Z902">
        <v>0</v>
      </c>
      <c r="AA902" t="s">
        <v>1661</v>
      </c>
    </row>
    <row r="903" spans="1:27" x14ac:dyDescent="0.25">
      <c r="H903">
        <v>601</v>
      </c>
    </row>
    <row r="904" spans="1:27" x14ac:dyDescent="0.25">
      <c r="A904">
        <v>449</v>
      </c>
      <c r="B904">
        <v>81</v>
      </c>
      <c r="C904" t="s">
        <v>314</v>
      </c>
      <c r="D904" t="s">
        <v>1662</v>
      </c>
      <c r="E904" t="s">
        <v>29</v>
      </c>
      <c r="F904" t="s">
        <v>1663</v>
      </c>
      <c r="G904" t="str">
        <f>"00228521"</f>
        <v>00228521</v>
      </c>
      <c r="H904" t="s">
        <v>237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</v>
      </c>
      <c r="W904">
        <v>56</v>
      </c>
      <c r="X904">
        <v>0</v>
      </c>
      <c r="Z904">
        <v>0</v>
      </c>
      <c r="AA904" t="s">
        <v>1664</v>
      </c>
    </row>
    <row r="905" spans="1:27" x14ac:dyDescent="0.25">
      <c r="H905">
        <v>601</v>
      </c>
    </row>
    <row r="906" spans="1:27" x14ac:dyDescent="0.25">
      <c r="A906">
        <v>450</v>
      </c>
      <c r="B906">
        <v>632</v>
      </c>
      <c r="C906" t="s">
        <v>1665</v>
      </c>
      <c r="D906" t="s">
        <v>114</v>
      </c>
      <c r="E906" t="s">
        <v>599</v>
      </c>
      <c r="F906" t="s">
        <v>1666</v>
      </c>
      <c r="G906" t="str">
        <f>"00014523"</f>
        <v>00014523</v>
      </c>
      <c r="H906" t="s">
        <v>1077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70</v>
      </c>
      <c r="O906">
        <v>0</v>
      </c>
      <c r="P906">
        <v>30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6</v>
      </c>
      <c r="W906">
        <v>42</v>
      </c>
      <c r="X906">
        <v>0</v>
      </c>
      <c r="Z906">
        <v>0</v>
      </c>
      <c r="AA906" t="s">
        <v>1667</v>
      </c>
    </row>
    <row r="907" spans="1:27" x14ac:dyDescent="0.25">
      <c r="H907">
        <v>601</v>
      </c>
    </row>
    <row r="908" spans="1:27" x14ac:dyDescent="0.25">
      <c r="A908">
        <v>451</v>
      </c>
      <c r="B908">
        <v>77</v>
      </c>
      <c r="C908" t="s">
        <v>1668</v>
      </c>
      <c r="D908" t="s">
        <v>223</v>
      </c>
      <c r="E908" t="s">
        <v>39</v>
      </c>
      <c r="F908" t="s">
        <v>1669</v>
      </c>
      <c r="G908" t="str">
        <f>"00019925"</f>
        <v>00019925</v>
      </c>
      <c r="H908" t="s">
        <v>1670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70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15</v>
      </c>
      <c r="W908">
        <v>105</v>
      </c>
      <c r="X908">
        <v>0</v>
      </c>
      <c r="Z908">
        <v>0</v>
      </c>
      <c r="AA908" t="s">
        <v>1667</v>
      </c>
    </row>
    <row r="909" spans="1:27" x14ac:dyDescent="0.25">
      <c r="H909">
        <v>601</v>
      </c>
    </row>
    <row r="910" spans="1:27" x14ac:dyDescent="0.25">
      <c r="A910">
        <v>452</v>
      </c>
      <c r="B910">
        <v>388</v>
      </c>
      <c r="C910" t="s">
        <v>1671</v>
      </c>
      <c r="D910" t="s">
        <v>327</v>
      </c>
      <c r="E910" t="s">
        <v>599</v>
      </c>
      <c r="F910" t="s">
        <v>1672</v>
      </c>
      <c r="G910" t="str">
        <f>"201511025655"</f>
        <v>201511025655</v>
      </c>
      <c r="H910" t="s">
        <v>1267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Z910">
        <v>0</v>
      </c>
      <c r="AA910" t="s">
        <v>1267</v>
      </c>
    </row>
    <row r="911" spans="1:27" x14ac:dyDescent="0.25">
      <c r="H911">
        <v>601</v>
      </c>
    </row>
    <row r="912" spans="1:27" x14ac:dyDescent="0.25">
      <c r="A912">
        <v>453</v>
      </c>
      <c r="B912">
        <v>372</v>
      </c>
      <c r="C912" t="s">
        <v>1673</v>
      </c>
      <c r="D912" t="s">
        <v>79</v>
      </c>
      <c r="E912" t="s">
        <v>84</v>
      </c>
      <c r="F912" t="s">
        <v>1674</v>
      </c>
      <c r="G912" t="str">
        <f>"201511012897"</f>
        <v>201511012897</v>
      </c>
      <c r="H912" t="s">
        <v>382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16</v>
      </c>
      <c r="W912">
        <v>112</v>
      </c>
      <c r="X912">
        <v>0</v>
      </c>
      <c r="Z912">
        <v>0</v>
      </c>
      <c r="AA912" t="s">
        <v>1675</v>
      </c>
    </row>
    <row r="913" spans="1:27" x14ac:dyDescent="0.25">
      <c r="H913">
        <v>601</v>
      </c>
    </row>
    <row r="914" spans="1:27" x14ac:dyDescent="0.25">
      <c r="A914">
        <v>454</v>
      </c>
      <c r="B914">
        <v>611</v>
      </c>
      <c r="C914" t="s">
        <v>1676</v>
      </c>
      <c r="D914" t="s">
        <v>468</v>
      </c>
      <c r="E914" t="s">
        <v>23</v>
      </c>
      <c r="F914" t="s">
        <v>1677</v>
      </c>
      <c r="G914" t="str">
        <f>"00041497"</f>
        <v>00041497</v>
      </c>
      <c r="H914" t="s">
        <v>158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13</v>
      </c>
      <c r="W914">
        <v>91</v>
      </c>
      <c r="X914">
        <v>0</v>
      </c>
      <c r="Z914">
        <v>0</v>
      </c>
      <c r="AA914" t="s">
        <v>1678</v>
      </c>
    </row>
    <row r="915" spans="1:27" x14ac:dyDescent="0.25">
      <c r="H915">
        <v>601</v>
      </c>
    </row>
    <row r="916" spans="1:27" x14ac:dyDescent="0.25">
      <c r="A916">
        <v>455</v>
      </c>
      <c r="B916">
        <v>53</v>
      </c>
      <c r="C916" t="s">
        <v>1679</v>
      </c>
      <c r="D916" t="s">
        <v>1680</v>
      </c>
      <c r="E916" t="s">
        <v>368</v>
      </c>
      <c r="F916" t="s">
        <v>1681</v>
      </c>
      <c r="G916" t="str">
        <f>"00230892"</f>
        <v>00230892</v>
      </c>
      <c r="H916" t="s">
        <v>42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50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Z916">
        <v>0</v>
      </c>
      <c r="AA916" t="s">
        <v>1682</v>
      </c>
    </row>
    <row r="917" spans="1:27" x14ac:dyDescent="0.25">
      <c r="H917">
        <v>601</v>
      </c>
    </row>
    <row r="918" spans="1:27" x14ac:dyDescent="0.25">
      <c r="A918">
        <v>456</v>
      </c>
      <c r="B918">
        <v>24</v>
      </c>
      <c r="C918" t="s">
        <v>1683</v>
      </c>
      <c r="D918" t="s">
        <v>468</v>
      </c>
      <c r="E918" t="s">
        <v>188</v>
      </c>
      <c r="F918" t="s">
        <v>1684</v>
      </c>
      <c r="G918" t="str">
        <f>"201511020632"</f>
        <v>201511020632</v>
      </c>
      <c r="H918" t="s">
        <v>1685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Z918">
        <v>0</v>
      </c>
      <c r="AA918" t="s">
        <v>1686</v>
      </c>
    </row>
    <row r="919" spans="1:27" x14ac:dyDescent="0.25">
      <c r="H919">
        <v>601</v>
      </c>
    </row>
    <row r="920" spans="1:27" x14ac:dyDescent="0.25">
      <c r="A920">
        <v>457</v>
      </c>
      <c r="B920">
        <v>696</v>
      </c>
      <c r="C920" t="s">
        <v>1687</v>
      </c>
      <c r="D920" t="s">
        <v>22</v>
      </c>
      <c r="E920" t="s">
        <v>634</v>
      </c>
      <c r="F920" t="s">
        <v>1688</v>
      </c>
      <c r="G920" t="str">
        <f>"201511028055"</f>
        <v>201511028055</v>
      </c>
      <c r="H920" t="s">
        <v>651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5</v>
      </c>
      <c r="W920">
        <v>35</v>
      </c>
      <c r="X920">
        <v>0</v>
      </c>
      <c r="Z920">
        <v>0</v>
      </c>
      <c r="AA920" t="s">
        <v>1689</v>
      </c>
    </row>
    <row r="921" spans="1:27" x14ac:dyDescent="0.25">
      <c r="H921">
        <v>601</v>
      </c>
    </row>
    <row r="922" spans="1:27" x14ac:dyDescent="0.25">
      <c r="A922">
        <v>458</v>
      </c>
      <c r="B922">
        <v>163</v>
      </c>
      <c r="C922" t="s">
        <v>1690</v>
      </c>
      <c r="D922" t="s">
        <v>1691</v>
      </c>
      <c r="E922" t="s">
        <v>599</v>
      </c>
      <c r="F922" t="s">
        <v>1692</v>
      </c>
      <c r="G922" t="str">
        <f>"00021199"</f>
        <v>00021199</v>
      </c>
      <c r="H922" t="s">
        <v>651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9</v>
      </c>
      <c r="W922">
        <v>63</v>
      </c>
      <c r="X922">
        <v>0</v>
      </c>
      <c r="Z922">
        <v>0</v>
      </c>
      <c r="AA922" t="s">
        <v>1693</v>
      </c>
    </row>
    <row r="923" spans="1:27" x14ac:dyDescent="0.25">
      <c r="H923">
        <v>601</v>
      </c>
    </row>
    <row r="924" spans="1:27" x14ac:dyDescent="0.25">
      <c r="A924">
        <v>459</v>
      </c>
      <c r="B924">
        <v>552</v>
      </c>
      <c r="C924" t="s">
        <v>1694</v>
      </c>
      <c r="D924" t="s">
        <v>109</v>
      </c>
      <c r="E924" t="s">
        <v>69</v>
      </c>
      <c r="F924" t="s">
        <v>1695</v>
      </c>
      <c r="G924" t="str">
        <f>"201511018442"</f>
        <v>201511018442</v>
      </c>
      <c r="H924" t="s">
        <v>117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10</v>
      </c>
      <c r="W924">
        <v>70</v>
      </c>
      <c r="X924">
        <v>0</v>
      </c>
      <c r="Z924">
        <v>0</v>
      </c>
      <c r="AA924" t="s">
        <v>1696</v>
      </c>
    </row>
    <row r="925" spans="1:27" x14ac:dyDescent="0.25">
      <c r="H925">
        <v>601</v>
      </c>
    </row>
    <row r="926" spans="1:27" x14ac:dyDescent="0.25">
      <c r="A926">
        <v>460</v>
      </c>
      <c r="B926">
        <v>349</v>
      </c>
      <c r="C926" t="s">
        <v>1697</v>
      </c>
      <c r="D926" t="s">
        <v>817</v>
      </c>
      <c r="E926" t="s">
        <v>95</v>
      </c>
      <c r="F926" t="s">
        <v>1698</v>
      </c>
      <c r="G926" t="str">
        <f>"00042029"</f>
        <v>00042029</v>
      </c>
      <c r="H926" t="s">
        <v>117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70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Z926">
        <v>0</v>
      </c>
      <c r="AA926" t="s">
        <v>1696</v>
      </c>
    </row>
    <row r="927" spans="1:27" x14ac:dyDescent="0.25">
      <c r="H927">
        <v>601</v>
      </c>
    </row>
    <row r="928" spans="1:27" x14ac:dyDescent="0.25">
      <c r="A928">
        <v>461</v>
      </c>
      <c r="B928">
        <v>672</v>
      </c>
      <c r="C928" t="s">
        <v>1699</v>
      </c>
      <c r="D928" t="s">
        <v>499</v>
      </c>
      <c r="E928" t="s">
        <v>196</v>
      </c>
      <c r="F928" t="s">
        <v>1700</v>
      </c>
      <c r="G928" t="str">
        <f>"00020296"</f>
        <v>00020296</v>
      </c>
      <c r="H928" t="s">
        <v>1701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70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</v>
      </c>
      <c r="W928">
        <v>56</v>
      </c>
      <c r="X928">
        <v>0</v>
      </c>
      <c r="Z928">
        <v>0</v>
      </c>
      <c r="AA928" t="s">
        <v>1702</v>
      </c>
    </row>
    <row r="929" spans="1:27" x14ac:dyDescent="0.25">
      <c r="H929">
        <v>601</v>
      </c>
    </row>
    <row r="930" spans="1:27" x14ac:dyDescent="0.25">
      <c r="A930">
        <v>462</v>
      </c>
      <c r="B930">
        <v>398</v>
      </c>
      <c r="C930" t="s">
        <v>1703</v>
      </c>
      <c r="D930" t="s">
        <v>477</v>
      </c>
      <c r="E930" t="s">
        <v>29</v>
      </c>
      <c r="F930" t="s">
        <v>1704</v>
      </c>
      <c r="G930" t="str">
        <f>"201511018127"</f>
        <v>201511018127</v>
      </c>
      <c r="H930" t="s">
        <v>1098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Z930">
        <v>0</v>
      </c>
      <c r="AA930" t="s">
        <v>1705</v>
      </c>
    </row>
    <row r="931" spans="1:27" x14ac:dyDescent="0.25">
      <c r="H931">
        <v>601</v>
      </c>
    </row>
    <row r="932" spans="1:27" x14ac:dyDescent="0.25">
      <c r="A932">
        <v>463</v>
      </c>
      <c r="B932">
        <v>735</v>
      </c>
      <c r="C932" t="s">
        <v>1706</v>
      </c>
      <c r="D932" t="s">
        <v>337</v>
      </c>
      <c r="E932" t="s">
        <v>125</v>
      </c>
      <c r="F932" t="s">
        <v>1707</v>
      </c>
      <c r="G932" t="str">
        <f>"00227804"</f>
        <v>00227804</v>
      </c>
      <c r="H932" t="s">
        <v>86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6</v>
      </c>
      <c r="W932">
        <v>42</v>
      </c>
      <c r="X932">
        <v>0</v>
      </c>
      <c r="Z932">
        <v>0</v>
      </c>
      <c r="AA932" t="s">
        <v>1708</v>
      </c>
    </row>
    <row r="933" spans="1:27" x14ac:dyDescent="0.25">
      <c r="H933">
        <v>601</v>
      </c>
    </row>
    <row r="934" spans="1:27" x14ac:dyDescent="0.25">
      <c r="A934">
        <v>464</v>
      </c>
      <c r="B934">
        <v>130</v>
      </c>
      <c r="C934" t="s">
        <v>1709</v>
      </c>
      <c r="D934" t="s">
        <v>468</v>
      </c>
      <c r="E934" t="s">
        <v>1489</v>
      </c>
      <c r="F934" t="s">
        <v>1710</v>
      </c>
      <c r="G934" t="str">
        <f>"00224405"</f>
        <v>00224405</v>
      </c>
      <c r="H934" t="s">
        <v>1486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Z934">
        <v>0</v>
      </c>
      <c r="AA934" t="s">
        <v>1486</v>
      </c>
    </row>
    <row r="935" spans="1:27" x14ac:dyDescent="0.25">
      <c r="H935">
        <v>601</v>
      </c>
    </row>
    <row r="936" spans="1:27" x14ac:dyDescent="0.25">
      <c r="A936">
        <v>465</v>
      </c>
      <c r="B936">
        <v>432</v>
      </c>
      <c r="C936" t="s">
        <v>1711</v>
      </c>
      <c r="D936" t="s">
        <v>1028</v>
      </c>
      <c r="E936" t="s">
        <v>29</v>
      </c>
      <c r="F936" t="s">
        <v>1712</v>
      </c>
      <c r="G936" t="str">
        <f>"201511021526"</f>
        <v>201511021526</v>
      </c>
      <c r="H936">
        <v>803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17</v>
      </c>
      <c r="W936">
        <v>119</v>
      </c>
      <c r="X936">
        <v>0</v>
      </c>
      <c r="Z936">
        <v>0</v>
      </c>
      <c r="AA936">
        <v>922</v>
      </c>
    </row>
    <row r="937" spans="1:27" x14ac:dyDescent="0.25">
      <c r="H937">
        <v>601</v>
      </c>
    </row>
    <row r="938" spans="1:27" x14ac:dyDescent="0.25">
      <c r="A938">
        <v>466</v>
      </c>
      <c r="B938">
        <v>528</v>
      </c>
      <c r="C938" t="s">
        <v>1713</v>
      </c>
      <c r="D938" t="s">
        <v>134</v>
      </c>
      <c r="E938" t="s">
        <v>19</v>
      </c>
      <c r="F938" t="s">
        <v>1714</v>
      </c>
      <c r="G938" t="str">
        <f>"00148998"</f>
        <v>00148998</v>
      </c>
      <c r="H938" t="s">
        <v>441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70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Z938">
        <v>0</v>
      </c>
      <c r="AA938" t="s">
        <v>1715</v>
      </c>
    </row>
    <row r="939" spans="1:27" x14ac:dyDescent="0.25">
      <c r="H939">
        <v>601</v>
      </c>
    </row>
    <row r="940" spans="1:27" x14ac:dyDescent="0.25">
      <c r="A940">
        <v>467</v>
      </c>
      <c r="B940">
        <v>682</v>
      </c>
      <c r="C940" t="s">
        <v>1716</v>
      </c>
      <c r="D940" t="s">
        <v>134</v>
      </c>
      <c r="E940" t="s">
        <v>644</v>
      </c>
      <c r="F940">
        <v>268382</v>
      </c>
      <c r="G940" t="str">
        <f>"00024195"</f>
        <v>00024195</v>
      </c>
      <c r="H940" t="s">
        <v>641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Z940">
        <v>1</v>
      </c>
      <c r="AA940" t="s">
        <v>641</v>
      </c>
    </row>
    <row r="941" spans="1:27" x14ac:dyDescent="0.25">
      <c r="H941">
        <v>601</v>
      </c>
    </row>
    <row r="942" spans="1:27" x14ac:dyDescent="0.25">
      <c r="A942">
        <v>468</v>
      </c>
      <c r="B942">
        <v>456</v>
      </c>
      <c r="C942" t="s">
        <v>314</v>
      </c>
      <c r="D942" t="s">
        <v>1028</v>
      </c>
      <c r="E942" t="s">
        <v>560</v>
      </c>
      <c r="F942" t="s">
        <v>1717</v>
      </c>
      <c r="G942" t="str">
        <f>"201511035880"</f>
        <v>201511035880</v>
      </c>
      <c r="H942" t="s">
        <v>496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10</v>
      </c>
      <c r="W942">
        <v>70</v>
      </c>
      <c r="X942">
        <v>0</v>
      </c>
      <c r="Z942">
        <v>0</v>
      </c>
      <c r="AA942" t="s">
        <v>1718</v>
      </c>
    </row>
    <row r="943" spans="1:27" x14ac:dyDescent="0.25">
      <c r="H943">
        <v>601</v>
      </c>
    </row>
    <row r="944" spans="1:27" x14ac:dyDescent="0.25">
      <c r="A944">
        <v>469</v>
      </c>
      <c r="B944">
        <v>348</v>
      </c>
      <c r="C944" t="s">
        <v>1719</v>
      </c>
      <c r="D944" t="s">
        <v>310</v>
      </c>
      <c r="E944" t="s">
        <v>196</v>
      </c>
      <c r="F944" t="s">
        <v>1720</v>
      </c>
      <c r="G944" t="str">
        <f>"00101988"</f>
        <v>00101988</v>
      </c>
      <c r="H944" t="s">
        <v>361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12</v>
      </c>
      <c r="W944">
        <v>84</v>
      </c>
      <c r="X944">
        <v>0</v>
      </c>
      <c r="Z944">
        <v>0</v>
      </c>
      <c r="AA944" t="s">
        <v>1721</v>
      </c>
    </row>
    <row r="945" spans="1:27" x14ac:dyDescent="0.25">
      <c r="H945">
        <v>601</v>
      </c>
    </row>
    <row r="946" spans="1:27" x14ac:dyDescent="0.25">
      <c r="A946">
        <v>470</v>
      </c>
      <c r="B946">
        <v>431</v>
      </c>
      <c r="C946" t="s">
        <v>1722</v>
      </c>
      <c r="D946" t="s">
        <v>59</v>
      </c>
      <c r="E946" t="s">
        <v>1723</v>
      </c>
      <c r="F946" t="s">
        <v>1724</v>
      </c>
      <c r="G946" t="str">
        <f>"201511036686"</f>
        <v>201511036686</v>
      </c>
      <c r="H946" t="s">
        <v>1460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50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Z946">
        <v>0</v>
      </c>
      <c r="AA946" t="s">
        <v>1725</v>
      </c>
    </row>
    <row r="947" spans="1:27" x14ac:dyDescent="0.25">
      <c r="H947">
        <v>601</v>
      </c>
    </row>
    <row r="948" spans="1:27" x14ac:dyDescent="0.25">
      <c r="A948">
        <v>471</v>
      </c>
      <c r="B948">
        <v>448</v>
      </c>
      <c r="C948" t="s">
        <v>1726</v>
      </c>
      <c r="D948" t="s">
        <v>332</v>
      </c>
      <c r="E948" t="s">
        <v>296</v>
      </c>
      <c r="F948" t="s">
        <v>1727</v>
      </c>
      <c r="G948" t="str">
        <f>"00017773"</f>
        <v>00017773</v>
      </c>
      <c r="H948" t="s">
        <v>1537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Z948">
        <v>0</v>
      </c>
      <c r="AA948" t="s">
        <v>1728</v>
      </c>
    </row>
    <row r="949" spans="1:27" x14ac:dyDescent="0.25">
      <c r="H949">
        <v>601</v>
      </c>
    </row>
    <row r="950" spans="1:27" x14ac:dyDescent="0.25">
      <c r="A950">
        <v>472</v>
      </c>
      <c r="B950">
        <v>58</v>
      </c>
      <c r="C950" t="s">
        <v>1729</v>
      </c>
      <c r="D950" t="s">
        <v>367</v>
      </c>
      <c r="E950" t="s">
        <v>69</v>
      </c>
      <c r="F950" t="s">
        <v>1730</v>
      </c>
      <c r="G950" t="str">
        <f>"00032699"</f>
        <v>00032699</v>
      </c>
      <c r="H950" t="s">
        <v>1731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Z950">
        <v>0</v>
      </c>
      <c r="AA950" t="s">
        <v>1731</v>
      </c>
    </row>
    <row r="951" spans="1:27" x14ac:dyDescent="0.25">
      <c r="H951">
        <v>601</v>
      </c>
    </row>
    <row r="952" spans="1:27" x14ac:dyDescent="0.25">
      <c r="A952">
        <v>473</v>
      </c>
      <c r="B952">
        <v>684</v>
      </c>
      <c r="C952" t="s">
        <v>1732</v>
      </c>
      <c r="D952" t="s">
        <v>168</v>
      </c>
      <c r="E952" t="s">
        <v>1733</v>
      </c>
      <c r="F952" t="s">
        <v>1734</v>
      </c>
      <c r="G952" t="str">
        <f>"201511042291"</f>
        <v>201511042291</v>
      </c>
      <c r="H952" t="s">
        <v>558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</v>
      </c>
      <c r="W952">
        <v>56</v>
      </c>
      <c r="X952">
        <v>0</v>
      </c>
      <c r="Z952">
        <v>0</v>
      </c>
      <c r="AA952" t="s">
        <v>1735</v>
      </c>
    </row>
    <row r="953" spans="1:27" x14ac:dyDescent="0.25">
      <c r="H953">
        <v>601</v>
      </c>
    </row>
    <row r="954" spans="1:27" x14ac:dyDescent="0.25">
      <c r="A954">
        <v>474</v>
      </c>
      <c r="B954">
        <v>122</v>
      </c>
      <c r="C954" t="s">
        <v>1736</v>
      </c>
      <c r="D954" t="s">
        <v>124</v>
      </c>
      <c r="E954" t="s">
        <v>69</v>
      </c>
      <c r="F954" t="s">
        <v>1737</v>
      </c>
      <c r="G954" t="str">
        <f>"201511028307"</f>
        <v>201511028307</v>
      </c>
      <c r="H954" t="s">
        <v>1685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3</v>
      </c>
      <c r="W954">
        <v>21</v>
      </c>
      <c r="X954">
        <v>0</v>
      </c>
      <c r="Z954">
        <v>0</v>
      </c>
      <c r="AA954" t="s">
        <v>1738</v>
      </c>
    </row>
    <row r="955" spans="1:27" x14ac:dyDescent="0.25">
      <c r="H955">
        <v>601</v>
      </c>
    </row>
    <row r="956" spans="1:27" x14ac:dyDescent="0.25">
      <c r="A956">
        <v>475</v>
      </c>
      <c r="B956">
        <v>104</v>
      </c>
      <c r="C956" t="s">
        <v>1739</v>
      </c>
      <c r="D956" t="s">
        <v>54</v>
      </c>
      <c r="E956" t="s">
        <v>69</v>
      </c>
      <c r="F956" t="s">
        <v>1740</v>
      </c>
      <c r="G956" t="str">
        <f>"201510003938"</f>
        <v>201510003938</v>
      </c>
      <c r="H956" t="s">
        <v>66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</v>
      </c>
      <c r="W956">
        <v>56</v>
      </c>
      <c r="X956">
        <v>0</v>
      </c>
      <c r="Z956">
        <v>0</v>
      </c>
      <c r="AA956" t="s">
        <v>1741</v>
      </c>
    </row>
    <row r="957" spans="1:27" x14ac:dyDescent="0.25">
      <c r="H957">
        <v>601</v>
      </c>
    </row>
    <row r="958" spans="1:27" x14ac:dyDescent="0.25">
      <c r="A958">
        <v>476</v>
      </c>
      <c r="B958">
        <v>256</v>
      </c>
      <c r="C958" t="s">
        <v>1742</v>
      </c>
      <c r="D958" t="s">
        <v>1743</v>
      </c>
      <c r="E958" t="s">
        <v>69</v>
      </c>
      <c r="F958" t="s">
        <v>1744</v>
      </c>
      <c r="G958" t="str">
        <f>"00080002"</f>
        <v>00080002</v>
      </c>
      <c r="H958">
        <v>748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20</v>
      </c>
      <c r="W958">
        <v>140</v>
      </c>
      <c r="X958">
        <v>0</v>
      </c>
      <c r="Z958">
        <v>0</v>
      </c>
      <c r="AA958">
        <v>918</v>
      </c>
    </row>
    <row r="959" spans="1:27" x14ac:dyDescent="0.25">
      <c r="H959">
        <v>601</v>
      </c>
    </row>
    <row r="960" spans="1:27" x14ac:dyDescent="0.25">
      <c r="A960">
        <v>477</v>
      </c>
      <c r="B960">
        <v>383</v>
      </c>
      <c r="C960" t="s">
        <v>1745</v>
      </c>
      <c r="D960" t="s">
        <v>84</v>
      </c>
      <c r="E960" t="s">
        <v>538</v>
      </c>
      <c r="F960" t="s">
        <v>1746</v>
      </c>
      <c r="G960" t="str">
        <f>"00224921"</f>
        <v>00224921</v>
      </c>
      <c r="H960" t="s">
        <v>1176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6</v>
      </c>
      <c r="W960">
        <v>42</v>
      </c>
      <c r="X960">
        <v>0</v>
      </c>
      <c r="Z960">
        <v>0</v>
      </c>
      <c r="AA960" t="s">
        <v>1747</v>
      </c>
    </row>
    <row r="961" spans="1:27" x14ac:dyDescent="0.25">
      <c r="H961">
        <v>601</v>
      </c>
    </row>
    <row r="962" spans="1:27" x14ac:dyDescent="0.25">
      <c r="A962">
        <v>478</v>
      </c>
      <c r="B962">
        <v>287</v>
      </c>
      <c r="C962" t="s">
        <v>1748</v>
      </c>
      <c r="D962" t="s">
        <v>22</v>
      </c>
      <c r="E962" t="s">
        <v>521</v>
      </c>
      <c r="F962" t="s">
        <v>1749</v>
      </c>
      <c r="G962" t="str">
        <f>"201511026981"</f>
        <v>201511026981</v>
      </c>
      <c r="H962" t="s">
        <v>31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Z962">
        <v>0</v>
      </c>
      <c r="AA962" t="s">
        <v>1750</v>
      </c>
    </row>
    <row r="963" spans="1:27" x14ac:dyDescent="0.25">
      <c r="H963">
        <v>601</v>
      </c>
    </row>
    <row r="964" spans="1:27" x14ac:dyDescent="0.25">
      <c r="A964">
        <v>479</v>
      </c>
      <c r="B964">
        <v>222</v>
      </c>
      <c r="C964" t="s">
        <v>1751</v>
      </c>
      <c r="D964" t="s">
        <v>1028</v>
      </c>
      <c r="E964" t="s">
        <v>84</v>
      </c>
      <c r="F964" t="s">
        <v>1752</v>
      </c>
      <c r="G964" t="str">
        <f>"00224922"</f>
        <v>00224922</v>
      </c>
      <c r="H964" t="s">
        <v>1582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6</v>
      </c>
      <c r="W964">
        <v>42</v>
      </c>
      <c r="X964">
        <v>0</v>
      </c>
      <c r="Z964">
        <v>0</v>
      </c>
      <c r="AA964" t="s">
        <v>1753</v>
      </c>
    </row>
    <row r="965" spans="1:27" x14ac:dyDescent="0.25">
      <c r="H965">
        <v>601</v>
      </c>
    </row>
    <row r="966" spans="1:27" x14ac:dyDescent="0.25">
      <c r="A966">
        <v>480</v>
      </c>
      <c r="B966">
        <v>365</v>
      </c>
      <c r="C966" t="s">
        <v>806</v>
      </c>
      <c r="D966" t="s">
        <v>753</v>
      </c>
      <c r="E966" t="s">
        <v>644</v>
      </c>
      <c r="F966" t="s">
        <v>1754</v>
      </c>
      <c r="G966" t="str">
        <f>"201406008109"</f>
        <v>201406008109</v>
      </c>
      <c r="H966">
        <v>836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50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Z966">
        <v>0</v>
      </c>
      <c r="AA966">
        <v>916</v>
      </c>
    </row>
    <row r="967" spans="1:27" x14ac:dyDescent="0.25">
      <c r="H967">
        <v>601</v>
      </c>
    </row>
    <row r="968" spans="1:27" x14ac:dyDescent="0.25">
      <c r="A968">
        <v>481</v>
      </c>
      <c r="B968">
        <v>426</v>
      </c>
      <c r="C968" t="s">
        <v>1755</v>
      </c>
      <c r="D968" t="s">
        <v>1756</v>
      </c>
      <c r="E968" t="s">
        <v>29</v>
      </c>
      <c r="F968" t="s">
        <v>1757</v>
      </c>
      <c r="G968" t="str">
        <f>"00225692"</f>
        <v>00225692</v>
      </c>
      <c r="H968" t="s">
        <v>127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Z968">
        <v>1</v>
      </c>
      <c r="AA968" t="s">
        <v>1758</v>
      </c>
    </row>
    <row r="969" spans="1:27" x14ac:dyDescent="0.25">
      <c r="H969">
        <v>601</v>
      </c>
    </row>
    <row r="970" spans="1:27" x14ac:dyDescent="0.25">
      <c r="A970">
        <v>482</v>
      </c>
      <c r="B970">
        <v>95</v>
      </c>
      <c r="C970" t="s">
        <v>129</v>
      </c>
      <c r="D970" t="s">
        <v>1759</v>
      </c>
      <c r="E970" t="s">
        <v>1760</v>
      </c>
      <c r="F970" t="s">
        <v>1761</v>
      </c>
      <c r="G970" t="str">
        <f>"00227144"</f>
        <v>00227144</v>
      </c>
      <c r="H970" t="s">
        <v>127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Z970">
        <v>2</v>
      </c>
      <c r="AA970" t="s">
        <v>1758</v>
      </c>
    </row>
    <row r="971" spans="1:27" x14ac:dyDescent="0.25">
      <c r="H971">
        <v>601</v>
      </c>
    </row>
    <row r="972" spans="1:27" x14ac:dyDescent="0.25">
      <c r="A972">
        <v>483</v>
      </c>
      <c r="B972">
        <v>336</v>
      </c>
      <c r="C972" t="s">
        <v>1762</v>
      </c>
      <c r="D972" t="s">
        <v>477</v>
      </c>
      <c r="E972" t="s">
        <v>64</v>
      </c>
      <c r="F972" t="s">
        <v>1763</v>
      </c>
      <c r="G972" t="str">
        <f>"201511015808"</f>
        <v>201511015808</v>
      </c>
      <c r="H972" t="s">
        <v>925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10</v>
      </c>
      <c r="W972">
        <v>70</v>
      </c>
      <c r="X972">
        <v>0</v>
      </c>
      <c r="Z972">
        <v>0</v>
      </c>
      <c r="AA972" t="s">
        <v>1764</v>
      </c>
    </row>
    <row r="973" spans="1:27" x14ac:dyDescent="0.25">
      <c r="H973">
        <v>601</v>
      </c>
    </row>
    <row r="974" spans="1:27" x14ac:dyDescent="0.25">
      <c r="A974">
        <v>484</v>
      </c>
      <c r="B974">
        <v>768</v>
      </c>
      <c r="C974" t="s">
        <v>1765</v>
      </c>
      <c r="D974" t="s">
        <v>233</v>
      </c>
      <c r="E974" t="s">
        <v>1080</v>
      </c>
      <c r="F974" t="s">
        <v>1766</v>
      </c>
      <c r="G974" t="str">
        <f>"201511039205"</f>
        <v>201511039205</v>
      </c>
      <c r="H974" t="s">
        <v>795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5</v>
      </c>
      <c r="W974">
        <v>35</v>
      </c>
      <c r="X974">
        <v>0</v>
      </c>
      <c r="Z974">
        <v>0</v>
      </c>
      <c r="AA974" t="s">
        <v>1767</v>
      </c>
    </row>
    <row r="975" spans="1:27" x14ac:dyDescent="0.25">
      <c r="H975">
        <v>601</v>
      </c>
    </row>
    <row r="976" spans="1:27" x14ac:dyDescent="0.25">
      <c r="A976">
        <v>485</v>
      </c>
      <c r="B976">
        <v>221</v>
      </c>
      <c r="C976" t="s">
        <v>1768</v>
      </c>
      <c r="D976" t="s">
        <v>54</v>
      </c>
      <c r="E976" t="s">
        <v>109</v>
      </c>
      <c r="F976" t="s">
        <v>1769</v>
      </c>
      <c r="G976" t="str">
        <f>"00226872"</f>
        <v>00226872</v>
      </c>
      <c r="H976">
        <v>913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Z976">
        <v>0</v>
      </c>
      <c r="AA976">
        <v>913</v>
      </c>
    </row>
    <row r="977" spans="1:27" x14ac:dyDescent="0.25">
      <c r="H977">
        <v>601</v>
      </c>
    </row>
    <row r="978" spans="1:27" x14ac:dyDescent="0.25">
      <c r="A978">
        <v>486</v>
      </c>
      <c r="B978">
        <v>527</v>
      </c>
      <c r="C978" t="s">
        <v>1770</v>
      </c>
      <c r="D978" t="s">
        <v>114</v>
      </c>
      <c r="E978" t="s">
        <v>84</v>
      </c>
      <c r="F978" t="s">
        <v>1771</v>
      </c>
      <c r="G978" t="str">
        <f>"00074176"</f>
        <v>00074176</v>
      </c>
      <c r="H978" t="s">
        <v>606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6</v>
      </c>
      <c r="W978">
        <v>42</v>
      </c>
      <c r="X978">
        <v>0</v>
      </c>
      <c r="Z978">
        <v>0</v>
      </c>
      <c r="AA978" t="s">
        <v>1772</v>
      </c>
    </row>
    <row r="979" spans="1:27" x14ac:dyDescent="0.25">
      <c r="H979">
        <v>601</v>
      </c>
    </row>
    <row r="980" spans="1:27" x14ac:dyDescent="0.25">
      <c r="A980">
        <v>487</v>
      </c>
      <c r="B980">
        <v>351</v>
      </c>
      <c r="C980" t="s">
        <v>1773</v>
      </c>
      <c r="D980" t="s">
        <v>22</v>
      </c>
      <c r="E980" t="s">
        <v>1381</v>
      </c>
      <c r="F980" t="s">
        <v>1774</v>
      </c>
      <c r="G980" t="str">
        <f>"201511029301"</f>
        <v>201511029301</v>
      </c>
      <c r="H980" t="s">
        <v>606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6</v>
      </c>
      <c r="W980">
        <v>42</v>
      </c>
      <c r="X980">
        <v>0</v>
      </c>
      <c r="Z980">
        <v>0</v>
      </c>
      <c r="AA980" t="s">
        <v>1772</v>
      </c>
    </row>
    <row r="981" spans="1:27" x14ac:dyDescent="0.25">
      <c r="H981">
        <v>601</v>
      </c>
    </row>
    <row r="982" spans="1:27" x14ac:dyDescent="0.25">
      <c r="A982">
        <v>488</v>
      </c>
      <c r="B982">
        <v>268</v>
      </c>
      <c r="C982" t="s">
        <v>1775</v>
      </c>
      <c r="D982" t="s">
        <v>1776</v>
      </c>
      <c r="E982" t="s">
        <v>1777</v>
      </c>
      <c r="F982" t="s">
        <v>1778</v>
      </c>
      <c r="G982" t="str">
        <f>"00084423"</f>
        <v>00084423</v>
      </c>
      <c r="H982" t="s">
        <v>86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Z982">
        <v>0</v>
      </c>
      <c r="AA982" t="s">
        <v>1779</v>
      </c>
    </row>
    <row r="983" spans="1:27" x14ac:dyDescent="0.25">
      <c r="H983">
        <v>601</v>
      </c>
    </row>
    <row r="984" spans="1:27" x14ac:dyDescent="0.25">
      <c r="A984">
        <v>489</v>
      </c>
      <c r="B984">
        <v>681</v>
      </c>
      <c r="C984" t="s">
        <v>1780</v>
      </c>
      <c r="D984" t="s">
        <v>39</v>
      </c>
      <c r="E984" t="s">
        <v>538</v>
      </c>
      <c r="F984" t="s">
        <v>1781</v>
      </c>
      <c r="G984" t="str">
        <f>"00096091"</f>
        <v>00096091</v>
      </c>
      <c r="H984" t="s">
        <v>1782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26</v>
      </c>
      <c r="W984">
        <v>182</v>
      </c>
      <c r="X984">
        <v>0</v>
      </c>
      <c r="Z984">
        <v>0</v>
      </c>
      <c r="AA984" t="s">
        <v>1783</v>
      </c>
    </row>
    <row r="985" spans="1:27" x14ac:dyDescent="0.25">
      <c r="H985">
        <v>601</v>
      </c>
    </row>
    <row r="986" spans="1:27" x14ac:dyDescent="0.25">
      <c r="A986">
        <v>490</v>
      </c>
      <c r="B986">
        <v>531</v>
      </c>
      <c r="C986" t="s">
        <v>1784</v>
      </c>
      <c r="D986" t="s">
        <v>1785</v>
      </c>
      <c r="E986" t="s">
        <v>783</v>
      </c>
      <c r="F986" t="s">
        <v>1786</v>
      </c>
      <c r="G986" t="str">
        <f>"00083414"</f>
        <v>00083414</v>
      </c>
      <c r="H986">
        <v>880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Z986">
        <v>1</v>
      </c>
      <c r="AA986">
        <v>910</v>
      </c>
    </row>
    <row r="987" spans="1:27" x14ac:dyDescent="0.25">
      <c r="H987">
        <v>601</v>
      </c>
    </row>
    <row r="988" spans="1:27" x14ac:dyDescent="0.25">
      <c r="A988">
        <v>491</v>
      </c>
      <c r="B988">
        <v>236</v>
      </c>
      <c r="C988" t="s">
        <v>1787</v>
      </c>
      <c r="D988" t="s">
        <v>654</v>
      </c>
      <c r="E988" t="s">
        <v>29</v>
      </c>
      <c r="F988" t="s">
        <v>1788</v>
      </c>
      <c r="G988" t="str">
        <f>"00225693"</f>
        <v>00225693</v>
      </c>
      <c r="H988" t="s">
        <v>246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Z988">
        <v>0</v>
      </c>
      <c r="AA988" t="s">
        <v>1789</v>
      </c>
    </row>
    <row r="989" spans="1:27" x14ac:dyDescent="0.25">
      <c r="H989">
        <v>601</v>
      </c>
    </row>
    <row r="990" spans="1:27" x14ac:dyDescent="0.25">
      <c r="A990">
        <v>492</v>
      </c>
      <c r="B990">
        <v>149</v>
      </c>
      <c r="C990" t="s">
        <v>1488</v>
      </c>
      <c r="D990" t="s">
        <v>1790</v>
      </c>
      <c r="E990" t="s">
        <v>1791</v>
      </c>
      <c r="F990" t="s">
        <v>1792</v>
      </c>
      <c r="G990" t="str">
        <f>"201511029081"</f>
        <v>201511029081</v>
      </c>
      <c r="H990" t="s">
        <v>353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12</v>
      </c>
      <c r="W990">
        <v>84</v>
      </c>
      <c r="X990">
        <v>0</v>
      </c>
      <c r="Z990">
        <v>0</v>
      </c>
      <c r="AA990" t="s">
        <v>1789</v>
      </c>
    </row>
    <row r="991" spans="1:27" x14ac:dyDescent="0.25">
      <c r="H991">
        <v>601</v>
      </c>
    </row>
    <row r="992" spans="1:27" x14ac:dyDescent="0.25">
      <c r="A992">
        <v>493</v>
      </c>
      <c r="B992">
        <v>468</v>
      </c>
      <c r="C992" t="s">
        <v>1793</v>
      </c>
      <c r="D992" t="s">
        <v>340</v>
      </c>
      <c r="E992" t="s">
        <v>188</v>
      </c>
      <c r="F992" t="s">
        <v>1794</v>
      </c>
      <c r="G992" t="str">
        <f>"201511032026"</f>
        <v>201511032026</v>
      </c>
      <c r="H992" t="s">
        <v>1073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Z992">
        <v>0</v>
      </c>
      <c r="AA992" t="s">
        <v>1795</v>
      </c>
    </row>
    <row r="993" spans="1:27" x14ac:dyDescent="0.25">
      <c r="H993">
        <v>601</v>
      </c>
    </row>
    <row r="994" spans="1:27" x14ac:dyDescent="0.25">
      <c r="A994">
        <v>494</v>
      </c>
      <c r="B994">
        <v>140</v>
      </c>
      <c r="C994" t="s">
        <v>1796</v>
      </c>
      <c r="D994" t="s">
        <v>175</v>
      </c>
      <c r="E994" t="s">
        <v>60</v>
      </c>
      <c r="F994" t="s">
        <v>1797</v>
      </c>
      <c r="G994" t="str">
        <f>"201405002298"</f>
        <v>201405002298</v>
      </c>
      <c r="H994" t="s">
        <v>1798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70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Z994">
        <v>0</v>
      </c>
      <c r="AA994" t="s">
        <v>1799</v>
      </c>
    </row>
    <row r="995" spans="1:27" x14ac:dyDescent="0.25">
      <c r="H995">
        <v>601</v>
      </c>
    </row>
    <row r="996" spans="1:27" x14ac:dyDescent="0.25">
      <c r="A996">
        <v>495</v>
      </c>
      <c r="B996">
        <v>434</v>
      </c>
      <c r="C996" t="s">
        <v>1800</v>
      </c>
      <c r="D996" t="s">
        <v>1801</v>
      </c>
      <c r="E996" t="s">
        <v>19</v>
      </c>
      <c r="F996" t="s">
        <v>1802</v>
      </c>
      <c r="G996" t="str">
        <f>"201511033847"</f>
        <v>201511033847</v>
      </c>
      <c r="H996" t="s">
        <v>283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7</v>
      </c>
      <c r="W996">
        <v>49</v>
      </c>
      <c r="X996">
        <v>0</v>
      </c>
      <c r="Z996">
        <v>1</v>
      </c>
      <c r="AA996" t="s">
        <v>1803</v>
      </c>
    </row>
    <row r="997" spans="1:27" x14ac:dyDescent="0.25">
      <c r="H997">
        <v>601</v>
      </c>
    </row>
    <row r="998" spans="1:27" x14ac:dyDescent="0.25">
      <c r="A998">
        <v>496</v>
      </c>
      <c r="B998">
        <v>487</v>
      </c>
      <c r="C998" t="s">
        <v>1804</v>
      </c>
      <c r="D998" t="s">
        <v>817</v>
      </c>
      <c r="E998" t="s">
        <v>101</v>
      </c>
      <c r="F998" t="s">
        <v>1805</v>
      </c>
      <c r="G998" t="str">
        <f>"00230307"</f>
        <v>00230307</v>
      </c>
      <c r="H998">
        <v>847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30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Z998">
        <v>0</v>
      </c>
      <c r="AA998">
        <v>907</v>
      </c>
    </row>
    <row r="999" spans="1:27" x14ac:dyDescent="0.25">
      <c r="H999">
        <v>601</v>
      </c>
    </row>
    <row r="1000" spans="1:27" x14ac:dyDescent="0.25">
      <c r="A1000">
        <v>497</v>
      </c>
      <c r="B1000">
        <v>138</v>
      </c>
      <c r="C1000" t="s">
        <v>1806</v>
      </c>
      <c r="D1000" t="s">
        <v>367</v>
      </c>
      <c r="E1000" t="s">
        <v>1807</v>
      </c>
      <c r="F1000" t="s">
        <v>1808</v>
      </c>
      <c r="G1000" t="str">
        <f>"201510002804"</f>
        <v>201510002804</v>
      </c>
      <c r="H1000" t="s">
        <v>1809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50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Z1000">
        <v>0</v>
      </c>
      <c r="AA1000" t="s">
        <v>1810</v>
      </c>
    </row>
    <row r="1001" spans="1:27" x14ac:dyDescent="0.25">
      <c r="H1001">
        <v>601</v>
      </c>
    </row>
    <row r="1002" spans="1:27" x14ac:dyDescent="0.25">
      <c r="A1002">
        <v>498</v>
      </c>
      <c r="B1002">
        <v>402</v>
      </c>
      <c r="C1002" t="s">
        <v>1811</v>
      </c>
      <c r="D1002" t="s">
        <v>22</v>
      </c>
      <c r="E1002" t="s">
        <v>60</v>
      </c>
      <c r="F1002" t="s">
        <v>1812</v>
      </c>
      <c r="G1002" t="str">
        <f>"201511026231"</f>
        <v>201511026231</v>
      </c>
      <c r="H1002" t="s">
        <v>241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5</v>
      </c>
      <c r="W1002">
        <v>35</v>
      </c>
      <c r="X1002">
        <v>0</v>
      </c>
      <c r="Z1002">
        <v>0</v>
      </c>
      <c r="AA1002" t="s">
        <v>1813</v>
      </c>
    </row>
    <row r="1003" spans="1:27" x14ac:dyDescent="0.25">
      <c r="H1003">
        <v>601</v>
      </c>
    </row>
    <row r="1004" spans="1:27" x14ac:dyDescent="0.25">
      <c r="A1004">
        <v>499</v>
      </c>
      <c r="B1004">
        <v>364</v>
      </c>
      <c r="C1004" t="s">
        <v>1814</v>
      </c>
      <c r="D1004" t="s">
        <v>201</v>
      </c>
      <c r="E1004" t="s">
        <v>69</v>
      </c>
      <c r="F1004" t="s">
        <v>1815</v>
      </c>
      <c r="G1004" t="str">
        <f>"201511030327"</f>
        <v>201511030327</v>
      </c>
      <c r="H1004" t="s">
        <v>1816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50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10</v>
      </c>
      <c r="W1004">
        <v>70</v>
      </c>
      <c r="X1004">
        <v>0</v>
      </c>
      <c r="Z1004">
        <v>0</v>
      </c>
      <c r="AA1004" t="s">
        <v>1817</v>
      </c>
    </row>
    <row r="1005" spans="1:27" x14ac:dyDescent="0.25">
      <c r="H1005">
        <v>601</v>
      </c>
    </row>
    <row r="1006" spans="1:27" x14ac:dyDescent="0.25">
      <c r="A1006">
        <v>500</v>
      </c>
      <c r="B1006">
        <v>466</v>
      </c>
      <c r="C1006" t="s">
        <v>1818</v>
      </c>
      <c r="D1006" t="s">
        <v>18</v>
      </c>
      <c r="E1006" t="s">
        <v>23</v>
      </c>
      <c r="F1006" t="s">
        <v>1819</v>
      </c>
      <c r="G1006" t="str">
        <f>"200807000315"</f>
        <v>200807000315</v>
      </c>
      <c r="H1006" t="s">
        <v>1569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1</v>
      </c>
      <c r="W1006">
        <v>7</v>
      </c>
      <c r="X1006">
        <v>0</v>
      </c>
      <c r="Z1006">
        <v>0</v>
      </c>
      <c r="AA1006" t="s">
        <v>1820</v>
      </c>
    </row>
    <row r="1007" spans="1:27" x14ac:dyDescent="0.25">
      <c r="H1007">
        <v>601</v>
      </c>
    </row>
    <row r="1008" spans="1:27" x14ac:dyDescent="0.25">
      <c r="A1008">
        <v>501</v>
      </c>
      <c r="B1008">
        <v>330</v>
      </c>
      <c r="C1008" t="s">
        <v>1821</v>
      </c>
      <c r="D1008" t="s">
        <v>1395</v>
      </c>
      <c r="E1008" t="s">
        <v>1645</v>
      </c>
      <c r="F1008" t="s">
        <v>1822</v>
      </c>
      <c r="G1008" t="str">
        <f>"201511007531"</f>
        <v>201511007531</v>
      </c>
      <c r="H1008">
        <v>847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8</v>
      </c>
      <c r="W1008">
        <v>56</v>
      </c>
      <c r="X1008">
        <v>0</v>
      </c>
      <c r="Z1008">
        <v>0</v>
      </c>
      <c r="AA1008">
        <v>903</v>
      </c>
    </row>
    <row r="1009" spans="1:27" x14ac:dyDescent="0.25">
      <c r="H1009">
        <v>601</v>
      </c>
    </row>
    <row r="1010" spans="1:27" x14ac:dyDescent="0.25">
      <c r="A1010">
        <v>502</v>
      </c>
      <c r="B1010">
        <v>779</v>
      </c>
      <c r="C1010" t="s">
        <v>623</v>
      </c>
      <c r="D1010" t="s">
        <v>22</v>
      </c>
      <c r="E1010" t="s">
        <v>101</v>
      </c>
      <c r="F1010" t="s">
        <v>1823</v>
      </c>
      <c r="G1010" t="str">
        <f>"00095155"</f>
        <v>00095155</v>
      </c>
      <c r="H1010">
        <v>770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19</v>
      </c>
      <c r="W1010">
        <v>133</v>
      </c>
      <c r="X1010">
        <v>0</v>
      </c>
      <c r="Z1010">
        <v>0</v>
      </c>
      <c r="AA1010">
        <v>903</v>
      </c>
    </row>
    <row r="1011" spans="1:27" x14ac:dyDescent="0.25">
      <c r="H1011">
        <v>601</v>
      </c>
    </row>
    <row r="1012" spans="1:27" x14ac:dyDescent="0.25">
      <c r="A1012">
        <v>503</v>
      </c>
      <c r="B1012">
        <v>674</v>
      </c>
      <c r="C1012" t="s">
        <v>1824</v>
      </c>
      <c r="D1012" t="s">
        <v>1825</v>
      </c>
      <c r="E1012" t="s">
        <v>15</v>
      </c>
      <c r="F1012" t="s">
        <v>1826</v>
      </c>
      <c r="G1012" t="str">
        <f>"00226521"</f>
        <v>00226521</v>
      </c>
      <c r="H1012" t="s">
        <v>501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Z1012">
        <v>0</v>
      </c>
      <c r="AA1012" t="s">
        <v>1827</v>
      </c>
    </row>
    <row r="1013" spans="1:27" x14ac:dyDescent="0.25">
      <c r="H1013">
        <v>601</v>
      </c>
    </row>
    <row r="1014" spans="1:27" x14ac:dyDescent="0.25">
      <c r="A1014">
        <v>504</v>
      </c>
      <c r="B1014">
        <v>691</v>
      </c>
      <c r="C1014" t="s">
        <v>1828</v>
      </c>
      <c r="D1014" t="s">
        <v>1829</v>
      </c>
      <c r="E1014" t="s">
        <v>39</v>
      </c>
      <c r="F1014" t="s">
        <v>1830</v>
      </c>
      <c r="G1014" t="str">
        <f>"201511031754"</f>
        <v>201511031754</v>
      </c>
      <c r="H1014" t="s">
        <v>718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6</v>
      </c>
      <c r="W1014">
        <v>42</v>
      </c>
      <c r="X1014">
        <v>0</v>
      </c>
      <c r="Z1014">
        <v>0</v>
      </c>
      <c r="AA1014" t="s">
        <v>1831</v>
      </c>
    </row>
    <row r="1015" spans="1:27" x14ac:dyDescent="0.25">
      <c r="H1015">
        <v>601</v>
      </c>
    </row>
    <row r="1016" spans="1:27" x14ac:dyDescent="0.25">
      <c r="A1016">
        <v>505</v>
      </c>
      <c r="B1016">
        <v>761</v>
      </c>
      <c r="C1016" t="s">
        <v>1832</v>
      </c>
      <c r="D1016" t="s">
        <v>1833</v>
      </c>
      <c r="E1016" t="s">
        <v>23</v>
      </c>
      <c r="F1016" t="s">
        <v>1834</v>
      </c>
      <c r="G1016" t="str">
        <f>"201510004238"</f>
        <v>201510004238</v>
      </c>
      <c r="H1016" t="s">
        <v>237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4</v>
      </c>
      <c r="W1016">
        <v>28</v>
      </c>
      <c r="X1016">
        <v>0</v>
      </c>
      <c r="Z1016">
        <v>0</v>
      </c>
      <c r="AA1016" t="s">
        <v>1835</v>
      </c>
    </row>
    <row r="1017" spans="1:27" x14ac:dyDescent="0.25">
      <c r="H1017">
        <v>601</v>
      </c>
    </row>
    <row r="1018" spans="1:27" x14ac:dyDescent="0.25">
      <c r="A1018">
        <v>506</v>
      </c>
      <c r="B1018">
        <v>188</v>
      </c>
      <c r="C1018" t="s">
        <v>1836</v>
      </c>
      <c r="D1018" t="s">
        <v>1837</v>
      </c>
      <c r="E1018" t="s">
        <v>39</v>
      </c>
      <c r="F1018" t="s">
        <v>1838</v>
      </c>
      <c r="G1018" t="str">
        <f>"00221480"</f>
        <v>00221480</v>
      </c>
      <c r="H1018" t="s">
        <v>121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1</v>
      </c>
      <c r="W1018">
        <v>7</v>
      </c>
      <c r="X1018">
        <v>0</v>
      </c>
      <c r="Z1018">
        <v>0</v>
      </c>
      <c r="AA1018" t="s">
        <v>1839</v>
      </c>
    </row>
    <row r="1019" spans="1:27" x14ac:dyDescent="0.25">
      <c r="H1019">
        <v>601</v>
      </c>
    </row>
    <row r="1020" spans="1:27" x14ac:dyDescent="0.25">
      <c r="A1020">
        <v>507</v>
      </c>
      <c r="B1020">
        <v>586</v>
      </c>
      <c r="C1020" t="s">
        <v>1840</v>
      </c>
      <c r="D1020" t="s">
        <v>1841</v>
      </c>
      <c r="E1020" t="s">
        <v>101</v>
      </c>
      <c r="F1020" t="s">
        <v>1842</v>
      </c>
      <c r="G1020" t="str">
        <f>"00230935"</f>
        <v>00230935</v>
      </c>
      <c r="H1020" t="s">
        <v>441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50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Z1020">
        <v>0</v>
      </c>
      <c r="AA1020" t="s">
        <v>1843</v>
      </c>
    </row>
    <row r="1021" spans="1:27" x14ac:dyDescent="0.25">
      <c r="H1021">
        <v>601</v>
      </c>
    </row>
    <row r="1022" spans="1:27" x14ac:dyDescent="0.25">
      <c r="A1022">
        <v>508</v>
      </c>
      <c r="B1022">
        <v>547</v>
      </c>
      <c r="C1022" t="s">
        <v>1844</v>
      </c>
      <c r="D1022" t="s">
        <v>271</v>
      </c>
      <c r="E1022" t="s">
        <v>95</v>
      </c>
      <c r="F1022" t="s">
        <v>1845</v>
      </c>
      <c r="G1022" t="str">
        <f>"201511022165"</f>
        <v>201511022165</v>
      </c>
      <c r="H1022" t="s">
        <v>91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16</v>
      </c>
      <c r="W1022">
        <v>112</v>
      </c>
      <c r="X1022">
        <v>0</v>
      </c>
      <c r="Z1022">
        <v>0</v>
      </c>
      <c r="AA1022" t="s">
        <v>1846</v>
      </c>
    </row>
    <row r="1023" spans="1:27" x14ac:dyDescent="0.25">
      <c r="H1023">
        <v>601</v>
      </c>
    </row>
    <row r="1024" spans="1:27" x14ac:dyDescent="0.25">
      <c r="A1024">
        <v>509</v>
      </c>
      <c r="B1024">
        <v>110</v>
      </c>
      <c r="C1024" t="s">
        <v>1847</v>
      </c>
      <c r="D1024" t="s">
        <v>1848</v>
      </c>
      <c r="E1024" t="s">
        <v>1849</v>
      </c>
      <c r="F1024" t="s">
        <v>1850</v>
      </c>
      <c r="G1024" t="str">
        <f>"201511033833"</f>
        <v>201511033833</v>
      </c>
      <c r="H1024">
        <v>715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22</v>
      </c>
      <c r="W1024">
        <v>154</v>
      </c>
      <c r="X1024">
        <v>0</v>
      </c>
      <c r="Z1024">
        <v>0</v>
      </c>
      <c r="AA1024">
        <v>899</v>
      </c>
    </row>
    <row r="1025" spans="1:27" x14ac:dyDescent="0.25">
      <c r="H1025">
        <v>601</v>
      </c>
    </row>
    <row r="1026" spans="1:27" x14ac:dyDescent="0.25">
      <c r="A1026">
        <v>510</v>
      </c>
      <c r="B1026">
        <v>360</v>
      </c>
      <c r="C1026" t="s">
        <v>1851</v>
      </c>
      <c r="D1026" t="s">
        <v>22</v>
      </c>
      <c r="E1026" t="s">
        <v>196</v>
      </c>
      <c r="F1026" t="s">
        <v>1852</v>
      </c>
      <c r="G1026" t="str">
        <f>"201511023189"</f>
        <v>201511023189</v>
      </c>
      <c r="H1026">
        <v>814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12</v>
      </c>
      <c r="W1026">
        <v>84</v>
      </c>
      <c r="X1026">
        <v>0</v>
      </c>
      <c r="Z1026">
        <v>0</v>
      </c>
      <c r="AA1026">
        <v>898</v>
      </c>
    </row>
    <row r="1027" spans="1:27" x14ac:dyDescent="0.25">
      <c r="H1027">
        <v>601</v>
      </c>
    </row>
    <row r="1028" spans="1:27" x14ac:dyDescent="0.25">
      <c r="A1028">
        <v>511</v>
      </c>
      <c r="B1028">
        <v>314</v>
      </c>
      <c r="C1028" t="s">
        <v>1853</v>
      </c>
      <c r="D1028" t="s">
        <v>1854</v>
      </c>
      <c r="E1028" t="s">
        <v>996</v>
      </c>
      <c r="F1028" t="s">
        <v>1855</v>
      </c>
      <c r="G1028" t="str">
        <f>"00022279"</f>
        <v>00022279</v>
      </c>
      <c r="H1028" t="s">
        <v>410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</v>
      </c>
      <c r="W1028">
        <v>56</v>
      </c>
      <c r="X1028">
        <v>0</v>
      </c>
      <c r="Z1028">
        <v>0</v>
      </c>
      <c r="AA1028" t="s">
        <v>1856</v>
      </c>
    </row>
    <row r="1029" spans="1:27" x14ac:dyDescent="0.25">
      <c r="H1029">
        <v>601</v>
      </c>
    </row>
    <row r="1030" spans="1:27" x14ac:dyDescent="0.25">
      <c r="A1030">
        <v>512</v>
      </c>
      <c r="B1030">
        <v>2</v>
      </c>
      <c r="C1030" t="s">
        <v>1857</v>
      </c>
      <c r="D1030" t="s">
        <v>201</v>
      </c>
      <c r="E1030" t="s">
        <v>790</v>
      </c>
      <c r="F1030" t="s">
        <v>1858</v>
      </c>
      <c r="G1030" t="str">
        <f>"201510004954"</f>
        <v>201510004954</v>
      </c>
      <c r="H1030" t="s">
        <v>1685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Z1030">
        <v>0</v>
      </c>
      <c r="AA1030" t="s">
        <v>1685</v>
      </c>
    </row>
    <row r="1031" spans="1:27" x14ac:dyDescent="0.25">
      <c r="H1031">
        <v>601</v>
      </c>
    </row>
    <row r="1032" spans="1:27" x14ac:dyDescent="0.25">
      <c r="A1032">
        <v>513</v>
      </c>
      <c r="B1032">
        <v>570</v>
      </c>
      <c r="C1032" t="s">
        <v>1859</v>
      </c>
      <c r="D1032" t="s">
        <v>1860</v>
      </c>
      <c r="E1032" t="s">
        <v>1861</v>
      </c>
      <c r="F1032" t="s">
        <v>1862</v>
      </c>
      <c r="G1032" t="str">
        <f>"00227228"</f>
        <v>00227228</v>
      </c>
      <c r="H1032" t="s">
        <v>1685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Z1032">
        <v>0</v>
      </c>
      <c r="AA1032" t="s">
        <v>1685</v>
      </c>
    </row>
    <row r="1033" spans="1:27" x14ac:dyDescent="0.25">
      <c r="H1033">
        <v>601</v>
      </c>
    </row>
    <row r="1034" spans="1:27" x14ac:dyDescent="0.25">
      <c r="A1034">
        <v>514</v>
      </c>
      <c r="B1034">
        <v>566</v>
      </c>
      <c r="C1034" t="s">
        <v>1863</v>
      </c>
      <c r="D1034" t="s">
        <v>1864</v>
      </c>
      <c r="E1034" t="s">
        <v>1865</v>
      </c>
      <c r="F1034" t="s">
        <v>1866</v>
      </c>
      <c r="G1034" t="str">
        <f>"00152436"</f>
        <v>00152436</v>
      </c>
      <c r="H1034" t="s">
        <v>1701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10</v>
      </c>
      <c r="W1034">
        <v>70</v>
      </c>
      <c r="X1034">
        <v>0</v>
      </c>
      <c r="Z1034">
        <v>0</v>
      </c>
      <c r="AA1034" t="s">
        <v>1867</v>
      </c>
    </row>
    <row r="1035" spans="1:27" x14ac:dyDescent="0.25">
      <c r="H1035">
        <v>601</v>
      </c>
    </row>
    <row r="1036" spans="1:27" x14ac:dyDescent="0.25">
      <c r="A1036">
        <v>515</v>
      </c>
      <c r="B1036">
        <v>335</v>
      </c>
      <c r="C1036" t="s">
        <v>1868</v>
      </c>
      <c r="D1036" t="s">
        <v>201</v>
      </c>
      <c r="E1036" t="s">
        <v>244</v>
      </c>
      <c r="F1036" t="s">
        <v>1869</v>
      </c>
      <c r="G1036" t="str">
        <f>"00037451"</f>
        <v>00037451</v>
      </c>
      <c r="H1036" t="s">
        <v>346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Z1036">
        <v>0</v>
      </c>
      <c r="AA1036" t="s">
        <v>1870</v>
      </c>
    </row>
    <row r="1037" spans="1:27" x14ac:dyDescent="0.25">
      <c r="H1037">
        <v>601</v>
      </c>
    </row>
    <row r="1038" spans="1:27" x14ac:dyDescent="0.25">
      <c r="A1038">
        <v>516</v>
      </c>
      <c r="B1038">
        <v>410</v>
      </c>
      <c r="C1038" t="s">
        <v>1871</v>
      </c>
      <c r="D1038" t="s">
        <v>54</v>
      </c>
      <c r="E1038" t="s">
        <v>64</v>
      </c>
      <c r="F1038" t="s">
        <v>1872</v>
      </c>
      <c r="G1038" t="str">
        <f>"201511016273"</f>
        <v>201511016273</v>
      </c>
      <c r="H1038" t="s">
        <v>679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10</v>
      </c>
      <c r="W1038">
        <v>70</v>
      </c>
      <c r="X1038">
        <v>0</v>
      </c>
      <c r="Z1038">
        <v>0</v>
      </c>
      <c r="AA1038" t="s">
        <v>1873</v>
      </c>
    </row>
    <row r="1039" spans="1:27" x14ac:dyDescent="0.25">
      <c r="H1039">
        <v>601</v>
      </c>
    </row>
    <row r="1040" spans="1:27" x14ac:dyDescent="0.25">
      <c r="A1040">
        <v>517</v>
      </c>
      <c r="B1040">
        <v>564</v>
      </c>
      <c r="C1040" t="s">
        <v>1874</v>
      </c>
      <c r="D1040" t="s">
        <v>1777</v>
      </c>
      <c r="E1040" t="s">
        <v>84</v>
      </c>
      <c r="F1040" t="s">
        <v>1875</v>
      </c>
      <c r="G1040" t="str">
        <f>"201407000109"</f>
        <v>201407000109</v>
      </c>
      <c r="H1040" t="s">
        <v>1876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12</v>
      </c>
      <c r="W1040">
        <v>84</v>
      </c>
      <c r="X1040">
        <v>0</v>
      </c>
      <c r="Z1040">
        <v>0</v>
      </c>
      <c r="AA1040" t="s">
        <v>1877</v>
      </c>
    </row>
    <row r="1041" spans="1:27" x14ac:dyDescent="0.25">
      <c r="H1041">
        <v>601</v>
      </c>
    </row>
    <row r="1042" spans="1:27" x14ac:dyDescent="0.25">
      <c r="A1042">
        <v>518</v>
      </c>
      <c r="B1042">
        <v>723</v>
      </c>
      <c r="C1042" t="s">
        <v>314</v>
      </c>
      <c r="D1042" t="s">
        <v>520</v>
      </c>
      <c r="E1042" t="s">
        <v>560</v>
      </c>
      <c r="F1042" t="s">
        <v>1878</v>
      </c>
      <c r="G1042" t="str">
        <f>"201511007666"</f>
        <v>201511007666</v>
      </c>
      <c r="H1042" t="s">
        <v>204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6</v>
      </c>
      <c r="W1042">
        <v>42</v>
      </c>
      <c r="X1042">
        <v>0</v>
      </c>
      <c r="Z1042">
        <v>0</v>
      </c>
      <c r="AA1042" t="s">
        <v>1879</v>
      </c>
    </row>
    <row r="1043" spans="1:27" x14ac:dyDescent="0.25">
      <c r="H1043">
        <v>601</v>
      </c>
    </row>
    <row r="1044" spans="1:27" x14ac:dyDescent="0.25">
      <c r="A1044">
        <v>519</v>
      </c>
      <c r="B1044">
        <v>252</v>
      </c>
      <c r="C1044" t="s">
        <v>1880</v>
      </c>
      <c r="D1044" t="s">
        <v>593</v>
      </c>
      <c r="E1044" t="s">
        <v>69</v>
      </c>
      <c r="F1044" t="s">
        <v>1881</v>
      </c>
      <c r="G1044" t="str">
        <f>"201511017810"</f>
        <v>201511017810</v>
      </c>
      <c r="H1044">
        <v>825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70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Z1044">
        <v>0</v>
      </c>
      <c r="AA1044">
        <v>895</v>
      </c>
    </row>
    <row r="1045" spans="1:27" x14ac:dyDescent="0.25">
      <c r="H1045">
        <v>601</v>
      </c>
    </row>
    <row r="1046" spans="1:27" x14ac:dyDescent="0.25">
      <c r="A1046">
        <v>520</v>
      </c>
      <c r="B1046">
        <v>54</v>
      </c>
      <c r="C1046" t="s">
        <v>1882</v>
      </c>
      <c r="D1046" t="s">
        <v>84</v>
      </c>
      <c r="E1046" t="s">
        <v>29</v>
      </c>
      <c r="F1046" t="s">
        <v>1883</v>
      </c>
      <c r="G1046" t="str">
        <f>"00041264"</f>
        <v>00041264</v>
      </c>
      <c r="H1046" t="s">
        <v>373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19</v>
      </c>
      <c r="W1046">
        <v>133</v>
      </c>
      <c r="X1046">
        <v>0</v>
      </c>
      <c r="Z1046">
        <v>0</v>
      </c>
      <c r="AA1046" t="s">
        <v>1884</v>
      </c>
    </row>
    <row r="1047" spans="1:27" x14ac:dyDescent="0.25">
      <c r="H1047">
        <v>601</v>
      </c>
    </row>
    <row r="1048" spans="1:27" x14ac:dyDescent="0.25">
      <c r="A1048">
        <v>521</v>
      </c>
      <c r="B1048">
        <v>633</v>
      </c>
      <c r="C1048" t="s">
        <v>1885</v>
      </c>
      <c r="D1048" t="s">
        <v>1886</v>
      </c>
      <c r="E1048" t="s">
        <v>84</v>
      </c>
      <c r="F1048" t="s">
        <v>1887</v>
      </c>
      <c r="G1048" t="str">
        <f>"201511026354"</f>
        <v>201511026354</v>
      </c>
      <c r="H1048" t="s">
        <v>1595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19</v>
      </c>
      <c r="W1048">
        <v>133</v>
      </c>
      <c r="X1048">
        <v>0</v>
      </c>
      <c r="Z1048">
        <v>0</v>
      </c>
      <c r="AA1048" t="s">
        <v>1888</v>
      </c>
    </row>
    <row r="1049" spans="1:27" x14ac:dyDescent="0.25">
      <c r="H1049">
        <v>601</v>
      </c>
    </row>
    <row r="1050" spans="1:27" x14ac:dyDescent="0.25">
      <c r="A1050">
        <v>522</v>
      </c>
      <c r="B1050">
        <v>115</v>
      </c>
      <c r="C1050" t="s">
        <v>1889</v>
      </c>
      <c r="D1050" t="s">
        <v>1545</v>
      </c>
      <c r="E1050" t="s">
        <v>79</v>
      </c>
      <c r="F1050" t="s">
        <v>1890</v>
      </c>
      <c r="G1050" t="str">
        <f>"201511016418"</f>
        <v>201511016418</v>
      </c>
      <c r="H1050">
        <v>781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16</v>
      </c>
      <c r="W1050">
        <v>112</v>
      </c>
      <c r="X1050">
        <v>0</v>
      </c>
      <c r="Z1050">
        <v>0</v>
      </c>
      <c r="AA1050">
        <v>893</v>
      </c>
    </row>
    <row r="1051" spans="1:27" x14ac:dyDescent="0.25">
      <c r="H1051">
        <v>601</v>
      </c>
    </row>
    <row r="1052" spans="1:27" x14ac:dyDescent="0.25">
      <c r="A1052">
        <v>523</v>
      </c>
      <c r="B1052">
        <v>142</v>
      </c>
      <c r="C1052" t="s">
        <v>1891</v>
      </c>
      <c r="D1052" t="s">
        <v>526</v>
      </c>
      <c r="E1052" t="s">
        <v>644</v>
      </c>
      <c r="F1052" t="s">
        <v>1892</v>
      </c>
      <c r="G1052" t="str">
        <f>"00148395"</f>
        <v>00148395</v>
      </c>
      <c r="H1052" t="s">
        <v>1046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0</v>
      </c>
      <c r="X1052">
        <v>0</v>
      </c>
      <c r="Z1052">
        <v>1</v>
      </c>
      <c r="AA1052" t="s">
        <v>1046</v>
      </c>
    </row>
    <row r="1053" spans="1:27" x14ac:dyDescent="0.25">
      <c r="H1053">
        <v>601</v>
      </c>
    </row>
    <row r="1054" spans="1:27" x14ac:dyDescent="0.25">
      <c r="A1054">
        <v>524</v>
      </c>
      <c r="B1054">
        <v>297</v>
      </c>
      <c r="C1054" t="s">
        <v>1893</v>
      </c>
      <c r="D1054" t="s">
        <v>1894</v>
      </c>
      <c r="E1054" t="s">
        <v>1895</v>
      </c>
      <c r="F1054" t="s">
        <v>1896</v>
      </c>
      <c r="G1054" t="str">
        <f>"201511036725"</f>
        <v>201511036725</v>
      </c>
      <c r="H1054" t="s">
        <v>651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Z1054">
        <v>0</v>
      </c>
      <c r="AA1054" t="s">
        <v>1897</v>
      </c>
    </row>
    <row r="1055" spans="1:27" x14ac:dyDescent="0.25">
      <c r="H1055">
        <v>601</v>
      </c>
    </row>
    <row r="1056" spans="1:27" x14ac:dyDescent="0.25">
      <c r="A1056">
        <v>525</v>
      </c>
      <c r="B1056">
        <v>464</v>
      </c>
      <c r="C1056" t="s">
        <v>1898</v>
      </c>
      <c r="D1056" t="s">
        <v>23</v>
      </c>
      <c r="E1056" t="s">
        <v>39</v>
      </c>
      <c r="F1056" t="s">
        <v>1899</v>
      </c>
      <c r="G1056" t="str">
        <f>"201510004532"</f>
        <v>201510004532</v>
      </c>
      <c r="H1056" t="s">
        <v>496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Z1056">
        <v>0</v>
      </c>
      <c r="AA1056" t="s">
        <v>1900</v>
      </c>
    </row>
    <row r="1057" spans="1:27" x14ac:dyDescent="0.25">
      <c r="H1057">
        <v>601</v>
      </c>
    </row>
    <row r="1058" spans="1:27" x14ac:dyDescent="0.25">
      <c r="A1058">
        <v>526</v>
      </c>
      <c r="B1058">
        <v>480</v>
      </c>
      <c r="C1058" t="s">
        <v>1901</v>
      </c>
      <c r="D1058" t="s">
        <v>1126</v>
      </c>
      <c r="E1058" t="s">
        <v>29</v>
      </c>
      <c r="F1058" t="s">
        <v>1902</v>
      </c>
      <c r="G1058" t="str">
        <f>"00230538"</f>
        <v>00230538</v>
      </c>
      <c r="H1058" t="s">
        <v>718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Z1058">
        <v>0</v>
      </c>
      <c r="AA1058" t="s">
        <v>1903</v>
      </c>
    </row>
    <row r="1059" spans="1:27" x14ac:dyDescent="0.25">
      <c r="H1059">
        <v>601</v>
      </c>
    </row>
    <row r="1060" spans="1:27" x14ac:dyDescent="0.25">
      <c r="A1060">
        <v>527</v>
      </c>
      <c r="B1060">
        <v>484</v>
      </c>
      <c r="C1060" t="s">
        <v>1904</v>
      </c>
      <c r="D1060" t="s">
        <v>587</v>
      </c>
      <c r="E1060" t="s">
        <v>39</v>
      </c>
      <c r="F1060" t="s">
        <v>1905</v>
      </c>
      <c r="G1060" t="str">
        <f>"201511030603"</f>
        <v>201511030603</v>
      </c>
      <c r="H1060" t="s">
        <v>606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7</v>
      </c>
      <c r="W1060">
        <v>49</v>
      </c>
      <c r="X1060">
        <v>0</v>
      </c>
      <c r="Z1060">
        <v>0</v>
      </c>
      <c r="AA1060" t="s">
        <v>1906</v>
      </c>
    </row>
    <row r="1061" spans="1:27" x14ac:dyDescent="0.25">
      <c r="H1061">
        <v>601</v>
      </c>
    </row>
    <row r="1062" spans="1:27" x14ac:dyDescent="0.25">
      <c r="A1062">
        <v>528</v>
      </c>
      <c r="B1062">
        <v>500</v>
      </c>
      <c r="C1062" t="s">
        <v>1130</v>
      </c>
      <c r="D1062" t="s">
        <v>18</v>
      </c>
      <c r="E1062" t="s">
        <v>60</v>
      </c>
      <c r="F1062" t="s">
        <v>1907</v>
      </c>
      <c r="G1062" t="str">
        <f>"00226911"</f>
        <v>00226911</v>
      </c>
      <c r="H1062" t="s">
        <v>268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Z1062">
        <v>0</v>
      </c>
      <c r="AA1062" t="s">
        <v>1908</v>
      </c>
    </row>
    <row r="1063" spans="1:27" x14ac:dyDescent="0.25">
      <c r="H1063">
        <v>601</v>
      </c>
    </row>
    <row r="1064" spans="1:27" x14ac:dyDescent="0.25">
      <c r="A1064">
        <v>529</v>
      </c>
      <c r="B1064">
        <v>61</v>
      </c>
      <c r="C1064" t="s">
        <v>1909</v>
      </c>
      <c r="D1064" t="s">
        <v>477</v>
      </c>
      <c r="E1064" t="s">
        <v>1910</v>
      </c>
      <c r="F1064" t="s">
        <v>1911</v>
      </c>
      <c r="G1064" t="str">
        <f>"201507004191"</f>
        <v>201507004191</v>
      </c>
      <c r="H1064" t="s">
        <v>755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Z1064">
        <v>0</v>
      </c>
      <c r="AA1064" t="s">
        <v>755</v>
      </c>
    </row>
    <row r="1065" spans="1:27" x14ac:dyDescent="0.25">
      <c r="H1065">
        <v>601</v>
      </c>
    </row>
    <row r="1066" spans="1:27" x14ac:dyDescent="0.25">
      <c r="A1066">
        <v>530</v>
      </c>
      <c r="B1066">
        <v>277</v>
      </c>
      <c r="C1066" t="s">
        <v>455</v>
      </c>
      <c r="D1066" t="s">
        <v>1912</v>
      </c>
      <c r="E1066" t="s">
        <v>69</v>
      </c>
      <c r="F1066" t="s">
        <v>1913</v>
      </c>
      <c r="G1066" t="str">
        <f>"00026825"</f>
        <v>00026825</v>
      </c>
      <c r="H1066" t="s">
        <v>1055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70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1</v>
      </c>
      <c r="W1066">
        <v>7</v>
      </c>
      <c r="X1066">
        <v>0</v>
      </c>
      <c r="Z1066">
        <v>0</v>
      </c>
      <c r="AA1066" t="s">
        <v>31</v>
      </c>
    </row>
    <row r="1067" spans="1:27" x14ac:dyDescent="0.25">
      <c r="H1067">
        <v>601</v>
      </c>
    </row>
    <row r="1068" spans="1:27" x14ac:dyDescent="0.25">
      <c r="A1068">
        <v>531</v>
      </c>
      <c r="B1068">
        <v>229</v>
      </c>
      <c r="C1068" t="s">
        <v>1914</v>
      </c>
      <c r="D1068" t="s">
        <v>201</v>
      </c>
      <c r="E1068" t="s">
        <v>39</v>
      </c>
      <c r="F1068" t="s">
        <v>1915</v>
      </c>
      <c r="G1068" t="str">
        <f>"201511013424"</f>
        <v>201511013424</v>
      </c>
      <c r="H1068" t="s">
        <v>1798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7</v>
      </c>
      <c r="W1068">
        <v>49</v>
      </c>
      <c r="X1068">
        <v>0</v>
      </c>
      <c r="Z1068">
        <v>0</v>
      </c>
      <c r="AA1068" t="s">
        <v>1916</v>
      </c>
    </row>
    <row r="1069" spans="1:27" x14ac:dyDescent="0.25">
      <c r="H1069">
        <v>601</v>
      </c>
    </row>
    <row r="1070" spans="1:27" x14ac:dyDescent="0.25">
      <c r="A1070">
        <v>532</v>
      </c>
      <c r="B1070">
        <v>179</v>
      </c>
      <c r="C1070" t="s">
        <v>769</v>
      </c>
      <c r="D1070" t="s">
        <v>1917</v>
      </c>
      <c r="E1070" t="s">
        <v>15</v>
      </c>
      <c r="F1070" t="s">
        <v>1918</v>
      </c>
      <c r="G1070" t="str">
        <f>"201511032131"</f>
        <v>201511032131</v>
      </c>
      <c r="H1070" t="s">
        <v>357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9</v>
      </c>
      <c r="W1070">
        <v>63</v>
      </c>
      <c r="X1070">
        <v>0</v>
      </c>
      <c r="Z1070">
        <v>0</v>
      </c>
      <c r="AA1070" t="s">
        <v>1916</v>
      </c>
    </row>
    <row r="1071" spans="1:27" x14ac:dyDescent="0.25">
      <c r="H1071">
        <v>601</v>
      </c>
    </row>
    <row r="1072" spans="1:27" x14ac:dyDescent="0.25">
      <c r="A1072">
        <v>533</v>
      </c>
      <c r="B1072">
        <v>420</v>
      </c>
      <c r="C1072" t="s">
        <v>1919</v>
      </c>
      <c r="D1072" t="s">
        <v>1920</v>
      </c>
      <c r="E1072" t="s">
        <v>15</v>
      </c>
      <c r="F1072" t="s">
        <v>1921</v>
      </c>
      <c r="G1072" t="str">
        <f>"201511041060"</f>
        <v>201511041060</v>
      </c>
      <c r="H1072" t="s">
        <v>925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6</v>
      </c>
      <c r="W1072">
        <v>42</v>
      </c>
      <c r="X1072">
        <v>0</v>
      </c>
      <c r="Z1072">
        <v>0</v>
      </c>
      <c r="AA1072" t="s">
        <v>1922</v>
      </c>
    </row>
    <row r="1073" spans="1:27" x14ac:dyDescent="0.25">
      <c r="H1073">
        <v>601</v>
      </c>
    </row>
    <row r="1074" spans="1:27" x14ac:dyDescent="0.25">
      <c r="A1074">
        <v>534</v>
      </c>
      <c r="B1074">
        <v>705</v>
      </c>
      <c r="C1074" t="s">
        <v>1923</v>
      </c>
      <c r="D1074" t="s">
        <v>468</v>
      </c>
      <c r="E1074" t="s">
        <v>1723</v>
      </c>
      <c r="F1074" t="s">
        <v>1924</v>
      </c>
      <c r="G1074" t="str">
        <f>"201511041509"</f>
        <v>201511041509</v>
      </c>
      <c r="H1074" t="s">
        <v>1809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Z1074">
        <v>0</v>
      </c>
      <c r="AA1074" t="s">
        <v>1925</v>
      </c>
    </row>
    <row r="1075" spans="1:27" x14ac:dyDescent="0.25">
      <c r="H1075">
        <v>601</v>
      </c>
    </row>
    <row r="1076" spans="1:27" x14ac:dyDescent="0.25">
      <c r="A1076">
        <v>535</v>
      </c>
      <c r="B1076">
        <v>553</v>
      </c>
      <c r="C1076" t="s">
        <v>1926</v>
      </c>
      <c r="D1076" t="s">
        <v>332</v>
      </c>
      <c r="E1076" t="s">
        <v>29</v>
      </c>
      <c r="F1076" t="s">
        <v>1927</v>
      </c>
      <c r="G1076" t="str">
        <f>"00226119"</f>
        <v>00226119</v>
      </c>
      <c r="H1076" t="s">
        <v>584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50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10</v>
      </c>
      <c r="W1076">
        <v>70</v>
      </c>
      <c r="X1076">
        <v>0</v>
      </c>
      <c r="Z1076">
        <v>0</v>
      </c>
      <c r="AA1076" t="s">
        <v>1928</v>
      </c>
    </row>
    <row r="1077" spans="1:27" x14ac:dyDescent="0.25">
      <c r="H1077">
        <v>601</v>
      </c>
    </row>
    <row r="1078" spans="1:27" x14ac:dyDescent="0.25">
      <c r="A1078">
        <v>536</v>
      </c>
      <c r="B1078">
        <v>430</v>
      </c>
      <c r="C1078" t="s">
        <v>1929</v>
      </c>
      <c r="D1078" t="s">
        <v>201</v>
      </c>
      <c r="E1078" t="s">
        <v>188</v>
      </c>
      <c r="F1078" t="s">
        <v>1930</v>
      </c>
      <c r="G1078" t="str">
        <f>"201511032107"</f>
        <v>201511032107</v>
      </c>
      <c r="H1078" t="s">
        <v>709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Z1078">
        <v>0</v>
      </c>
      <c r="AA1078" t="s">
        <v>709</v>
      </c>
    </row>
    <row r="1079" spans="1:27" x14ac:dyDescent="0.25">
      <c r="H1079">
        <v>601</v>
      </c>
    </row>
    <row r="1080" spans="1:27" x14ac:dyDescent="0.25">
      <c r="A1080">
        <v>537</v>
      </c>
      <c r="B1080">
        <v>729</v>
      </c>
      <c r="C1080" t="s">
        <v>1931</v>
      </c>
      <c r="D1080" t="s">
        <v>634</v>
      </c>
      <c r="E1080" t="s">
        <v>69</v>
      </c>
      <c r="F1080" t="s">
        <v>1932</v>
      </c>
      <c r="G1080" t="str">
        <f>"00224987"</f>
        <v>00224987</v>
      </c>
      <c r="H1080" t="s">
        <v>1565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30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Z1080">
        <v>0</v>
      </c>
      <c r="AA1080" t="s">
        <v>1933</v>
      </c>
    </row>
    <row r="1081" spans="1:27" x14ac:dyDescent="0.25">
      <c r="H1081">
        <v>601</v>
      </c>
    </row>
    <row r="1082" spans="1:27" x14ac:dyDescent="0.25">
      <c r="A1082">
        <v>538</v>
      </c>
      <c r="B1082">
        <v>421</v>
      </c>
      <c r="C1082" t="s">
        <v>1934</v>
      </c>
      <c r="D1082" t="s">
        <v>677</v>
      </c>
      <c r="E1082" t="s">
        <v>196</v>
      </c>
      <c r="F1082" t="s">
        <v>1935</v>
      </c>
      <c r="G1082" t="str">
        <f>"201511026985"</f>
        <v>201511026985</v>
      </c>
      <c r="H1082" t="s">
        <v>190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Z1082">
        <v>0</v>
      </c>
      <c r="AA1082" t="s">
        <v>1936</v>
      </c>
    </row>
    <row r="1083" spans="1:27" x14ac:dyDescent="0.25">
      <c r="H1083">
        <v>601</v>
      </c>
    </row>
    <row r="1084" spans="1:27" x14ac:dyDescent="0.25">
      <c r="A1084">
        <v>539</v>
      </c>
      <c r="B1084">
        <v>345</v>
      </c>
      <c r="C1084" t="s">
        <v>1937</v>
      </c>
      <c r="D1084" t="s">
        <v>100</v>
      </c>
      <c r="E1084" t="s">
        <v>202</v>
      </c>
      <c r="F1084" t="s">
        <v>1938</v>
      </c>
      <c r="G1084" t="str">
        <f>"201511034710"</f>
        <v>201511034710</v>
      </c>
      <c r="H1084" t="s">
        <v>361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30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7</v>
      </c>
      <c r="W1084">
        <v>49</v>
      </c>
      <c r="X1084">
        <v>0</v>
      </c>
      <c r="Z1084">
        <v>0</v>
      </c>
      <c r="AA1084" t="s">
        <v>1939</v>
      </c>
    </row>
    <row r="1085" spans="1:27" x14ac:dyDescent="0.25">
      <c r="H1085">
        <v>601</v>
      </c>
    </row>
    <row r="1086" spans="1:27" x14ac:dyDescent="0.25">
      <c r="A1086">
        <v>540</v>
      </c>
      <c r="B1086">
        <v>636</v>
      </c>
      <c r="C1086" t="s">
        <v>806</v>
      </c>
      <c r="D1086" t="s">
        <v>367</v>
      </c>
      <c r="E1086" t="s">
        <v>604</v>
      </c>
      <c r="F1086" t="s">
        <v>1940</v>
      </c>
      <c r="G1086" t="str">
        <f>"201406012522"</f>
        <v>201406012522</v>
      </c>
      <c r="H1086">
        <v>825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30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Z1086">
        <v>0</v>
      </c>
      <c r="AA1086">
        <v>885</v>
      </c>
    </row>
    <row r="1087" spans="1:27" x14ac:dyDescent="0.25">
      <c r="H1087">
        <v>601</v>
      </c>
    </row>
    <row r="1088" spans="1:27" x14ac:dyDescent="0.25">
      <c r="A1088">
        <v>541</v>
      </c>
      <c r="B1088">
        <v>488</v>
      </c>
      <c r="C1088" t="s">
        <v>1941</v>
      </c>
      <c r="D1088" t="s">
        <v>1942</v>
      </c>
      <c r="E1088" t="s">
        <v>69</v>
      </c>
      <c r="F1088" t="s">
        <v>1943</v>
      </c>
      <c r="G1088" t="str">
        <f>"00019034"</f>
        <v>00019034</v>
      </c>
      <c r="H1088" t="s">
        <v>670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Z1088">
        <v>0</v>
      </c>
      <c r="AA1088" t="s">
        <v>1944</v>
      </c>
    </row>
    <row r="1089" spans="1:27" x14ac:dyDescent="0.25">
      <c r="H1089">
        <v>601</v>
      </c>
    </row>
    <row r="1090" spans="1:27" x14ac:dyDescent="0.25">
      <c r="A1090">
        <v>542</v>
      </c>
      <c r="B1090">
        <v>538</v>
      </c>
      <c r="C1090" t="s">
        <v>1945</v>
      </c>
      <c r="D1090" t="s">
        <v>193</v>
      </c>
      <c r="E1090" t="s">
        <v>60</v>
      </c>
      <c r="F1090" t="s">
        <v>1946</v>
      </c>
      <c r="G1090" t="str">
        <f>"201511024864"</f>
        <v>201511024864</v>
      </c>
      <c r="H1090" t="s">
        <v>1157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5</v>
      </c>
      <c r="W1090">
        <v>35</v>
      </c>
      <c r="X1090">
        <v>0</v>
      </c>
      <c r="Z1090">
        <v>0</v>
      </c>
      <c r="AA1090" t="s">
        <v>1947</v>
      </c>
    </row>
    <row r="1091" spans="1:27" x14ac:dyDescent="0.25">
      <c r="H1091">
        <v>601</v>
      </c>
    </row>
    <row r="1092" spans="1:27" x14ac:dyDescent="0.25">
      <c r="A1092">
        <v>543</v>
      </c>
      <c r="B1092">
        <v>776</v>
      </c>
      <c r="C1092" t="s">
        <v>1948</v>
      </c>
      <c r="D1092" t="s">
        <v>332</v>
      </c>
      <c r="E1092" t="s">
        <v>15</v>
      </c>
      <c r="F1092" t="s">
        <v>1949</v>
      </c>
      <c r="G1092" t="str">
        <f>"201511013076"</f>
        <v>201511013076</v>
      </c>
      <c r="H1092" t="s">
        <v>117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Z1092">
        <v>0</v>
      </c>
      <c r="AA1092" t="s">
        <v>1950</v>
      </c>
    </row>
    <row r="1093" spans="1:27" x14ac:dyDescent="0.25">
      <c r="H1093">
        <v>601</v>
      </c>
    </row>
    <row r="1094" spans="1:27" x14ac:dyDescent="0.25">
      <c r="A1094">
        <v>544</v>
      </c>
      <c r="B1094">
        <v>86</v>
      </c>
      <c r="C1094" t="s">
        <v>1951</v>
      </c>
      <c r="D1094" t="s">
        <v>1952</v>
      </c>
      <c r="E1094" t="s">
        <v>69</v>
      </c>
      <c r="F1094" t="s">
        <v>1953</v>
      </c>
      <c r="G1094" t="str">
        <f>"201511021555"</f>
        <v>201511021555</v>
      </c>
      <c r="H1094" t="s">
        <v>1954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5</v>
      </c>
      <c r="W1094">
        <v>35</v>
      </c>
      <c r="X1094">
        <v>0</v>
      </c>
      <c r="Z1094">
        <v>0</v>
      </c>
      <c r="AA1094" t="s">
        <v>1955</v>
      </c>
    </row>
    <row r="1095" spans="1:27" x14ac:dyDescent="0.25">
      <c r="H1095">
        <v>601</v>
      </c>
    </row>
    <row r="1096" spans="1:27" x14ac:dyDescent="0.25">
      <c r="A1096">
        <v>545</v>
      </c>
      <c r="B1096">
        <v>610</v>
      </c>
      <c r="C1096" t="s">
        <v>834</v>
      </c>
      <c r="D1096" t="s">
        <v>332</v>
      </c>
      <c r="E1096" t="s">
        <v>95</v>
      </c>
      <c r="F1096" t="s">
        <v>1956</v>
      </c>
      <c r="G1096" t="str">
        <f>"201511031589"</f>
        <v>201511031589</v>
      </c>
      <c r="H1096" t="s">
        <v>1225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30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3</v>
      </c>
      <c r="W1096">
        <v>21</v>
      </c>
      <c r="X1096">
        <v>0</v>
      </c>
      <c r="Z1096">
        <v>0</v>
      </c>
      <c r="AA1096" t="s">
        <v>1957</v>
      </c>
    </row>
    <row r="1097" spans="1:27" x14ac:dyDescent="0.25">
      <c r="H1097">
        <v>601</v>
      </c>
    </row>
    <row r="1098" spans="1:27" x14ac:dyDescent="0.25">
      <c r="A1098">
        <v>546</v>
      </c>
      <c r="B1098">
        <v>56</v>
      </c>
      <c r="C1098" t="s">
        <v>1958</v>
      </c>
      <c r="D1098" t="s">
        <v>367</v>
      </c>
      <c r="E1098" t="s">
        <v>101</v>
      </c>
      <c r="F1098" t="s">
        <v>1959</v>
      </c>
      <c r="G1098" t="str">
        <f>"201511009083"</f>
        <v>201511009083</v>
      </c>
      <c r="H1098" t="s">
        <v>378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30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Z1098">
        <v>0</v>
      </c>
      <c r="AA1098" t="s">
        <v>1960</v>
      </c>
    </row>
    <row r="1099" spans="1:27" x14ac:dyDescent="0.25">
      <c r="H1099">
        <v>601</v>
      </c>
    </row>
    <row r="1100" spans="1:27" x14ac:dyDescent="0.25">
      <c r="A1100">
        <v>547</v>
      </c>
      <c r="B1100">
        <v>597</v>
      </c>
      <c r="C1100" t="s">
        <v>1961</v>
      </c>
      <c r="D1100" t="s">
        <v>477</v>
      </c>
      <c r="E1100" t="s">
        <v>29</v>
      </c>
      <c r="F1100" t="s">
        <v>1962</v>
      </c>
      <c r="G1100" t="str">
        <f>"201207000045"</f>
        <v>201207000045</v>
      </c>
      <c r="H1100" t="s">
        <v>81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Z1100">
        <v>0</v>
      </c>
      <c r="AA1100" t="s">
        <v>81</v>
      </c>
    </row>
    <row r="1101" spans="1:27" x14ac:dyDescent="0.25">
      <c r="H1101">
        <v>601</v>
      </c>
    </row>
    <row r="1102" spans="1:27" x14ac:dyDescent="0.25">
      <c r="A1102">
        <v>548</v>
      </c>
      <c r="B1102">
        <v>697</v>
      </c>
      <c r="C1102" t="s">
        <v>1963</v>
      </c>
      <c r="D1102" t="s">
        <v>139</v>
      </c>
      <c r="E1102" t="s">
        <v>152</v>
      </c>
      <c r="F1102" t="s">
        <v>1964</v>
      </c>
      <c r="G1102" t="str">
        <f>"00052149"</f>
        <v>00052149</v>
      </c>
      <c r="H1102" t="s">
        <v>86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Z1102">
        <v>1</v>
      </c>
      <c r="AA1102" t="s">
        <v>86</v>
      </c>
    </row>
    <row r="1103" spans="1:27" x14ac:dyDescent="0.25">
      <c r="H1103">
        <v>601</v>
      </c>
    </row>
    <row r="1104" spans="1:27" x14ac:dyDescent="0.25">
      <c r="A1104">
        <v>549</v>
      </c>
      <c r="B1104">
        <v>79</v>
      </c>
      <c r="C1104" t="s">
        <v>129</v>
      </c>
      <c r="D1104" t="s">
        <v>940</v>
      </c>
      <c r="E1104" t="s">
        <v>634</v>
      </c>
      <c r="F1104" t="s">
        <v>1965</v>
      </c>
      <c r="G1104" t="str">
        <f>"201511029424"</f>
        <v>201511029424</v>
      </c>
      <c r="H1104" t="s">
        <v>925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5</v>
      </c>
      <c r="W1104">
        <v>35</v>
      </c>
      <c r="X1104">
        <v>0</v>
      </c>
      <c r="Z1104">
        <v>0</v>
      </c>
      <c r="AA1104" t="s">
        <v>1966</v>
      </c>
    </row>
    <row r="1105" spans="1:27" x14ac:dyDescent="0.25">
      <c r="H1105">
        <v>601</v>
      </c>
    </row>
    <row r="1106" spans="1:27" x14ac:dyDescent="0.25">
      <c r="A1106">
        <v>550</v>
      </c>
      <c r="B1106">
        <v>173</v>
      </c>
      <c r="C1106" t="s">
        <v>922</v>
      </c>
      <c r="D1106" t="s">
        <v>100</v>
      </c>
      <c r="E1106" t="s">
        <v>435</v>
      </c>
      <c r="F1106" t="s">
        <v>1967</v>
      </c>
      <c r="G1106" t="str">
        <f>"00226774"</f>
        <v>00226774</v>
      </c>
      <c r="H1106" t="s">
        <v>925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5</v>
      </c>
      <c r="W1106">
        <v>35</v>
      </c>
      <c r="X1106">
        <v>0</v>
      </c>
      <c r="Z1106">
        <v>0</v>
      </c>
      <c r="AA1106" t="s">
        <v>1966</v>
      </c>
    </row>
    <row r="1107" spans="1:27" x14ac:dyDescent="0.25">
      <c r="H1107">
        <v>601</v>
      </c>
    </row>
    <row r="1108" spans="1:27" x14ac:dyDescent="0.25">
      <c r="A1108">
        <v>551</v>
      </c>
      <c r="B1108">
        <v>232</v>
      </c>
      <c r="C1108" t="s">
        <v>1968</v>
      </c>
      <c r="D1108" t="s">
        <v>100</v>
      </c>
      <c r="E1108" t="s">
        <v>15</v>
      </c>
      <c r="F1108" t="s">
        <v>1969</v>
      </c>
      <c r="G1108" t="str">
        <f>"00229149"</f>
        <v>00229149</v>
      </c>
      <c r="H1108" t="s">
        <v>136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Z1108">
        <v>0</v>
      </c>
      <c r="AA1108" t="s">
        <v>1970</v>
      </c>
    </row>
    <row r="1109" spans="1:27" x14ac:dyDescent="0.25">
      <c r="H1109">
        <v>601</v>
      </c>
    </row>
    <row r="1110" spans="1:27" x14ac:dyDescent="0.25">
      <c r="A1110">
        <v>552</v>
      </c>
      <c r="B1110">
        <v>565</v>
      </c>
      <c r="C1110" t="s">
        <v>1971</v>
      </c>
      <c r="D1110" t="s">
        <v>18</v>
      </c>
      <c r="E1110" t="s">
        <v>69</v>
      </c>
      <c r="F1110" t="s">
        <v>1972</v>
      </c>
      <c r="G1110" t="str">
        <f>"00230554"</f>
        <v>00230554</v>
      </c>
      <c r="H1110" t="s">
        <v>136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Z1110">
        <v>0</v>
      </c>
      <c r="AA1110" t="s">
        <v>1970</v>
      </c>
    </row>
    <row r="1111" spans="1:27" x14ac:dyDescent="0.25">
      <c r="H1111">
        <v>601</v>
      </c>
    </row>
    <row r="1112" spans="1:27" x14ac:dyDescent="0.25">
      <c r="A1112">
        <v>553</v>
      </c>
      <c r="B1112">
        <v>126</v>
      </c>
      <c r="C1112" t="s">
        <v>1973</v>
      </c>
      <c r="D1112" t="s">
        <v>172</v>
      </c>
      <c r="E1112" t="s">
        <v>599</v>
      </c>
      <c r="F1112" t="s">
        <v>1974</v>
      </c>
      <c r="G1112" t="str">
        <f>"00020122"</f>
        <v>00020122</v>
      </c>
      <c r="H1112">
        <v>759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70</v>
      </c>
      <c r="O1112">
        <v>0</v>
      </c>
      <c r="P1112">
        <v>50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Z1112">
        <v>0</v>
      </c>
      <c r="AA1112">
        <v>879</v>
      </c>
    </row>
    <row r="1113" spans="1:27" x14ac:dyDescent="0.25">
      <c r="H1113">
        <v>601</v>
      </c>
    </row>
    <row r="1114" spans="1:27" x14ac:dyDescent="0.25">
      <c r="A1114">
        <v>554</v>
      </c>
      <c r="B1114">
        <v>676</v>
      </c>
      <c r="C1114" t="s">
        <v>1975</v>
      </c>
      <c r="D1114" t="s">
        <v>54</v>
      </c>
      <c r="E1114" t="s">
        <v>29</v>
      </c>
      <c r="F1114" t="s">
        <v>1976</v>
      </c>
      <c r="G1114" t="str">
        <f>"201510004402"</f>
        <v>201510004402</v>
      </c>
      <c r="H1114" t="s">
        <v>1465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50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9</v>
      </c>
      <c r="W1114">
        <v>63</v>
      </c>
      <c r="X1114">
        <v>0</v>
      </c>
      <c r="Z1114">
        <v>0</v>
      </c>
      <c r="AA1114" t="s">
        <v>1977</v>
      </c>
    </row>
    <row r="1115" spans="1:27" x14ac:dyDescent="0.25">
      <c r="H1115">
        <v>601</v>
      </c>
    </row>
    <row r="1116" spans="1:27" x14ac:dyDescent="0.25">
      <c r="A1116">
        <v>555</v>
      </c>
      <c r="B1116">
        <v>32</v>
      </c>
      <c r="C1116" t="s">
        <v>1978</v>
      </c>
      <c r="D1116" t="s">
        <v>1979</v>
      </c>
      <c r="E1116" t="s">
        <v>69</v>
      </c>
      <c r="F1116" t="s">
        <v>1980</v>
      </c>
      <c r="G1116" t="str">
        <f>"201511016118"</f>
        <v>201511016118</v>
      </c>
      <c r="H1116" t="s">
        <v>1443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7</v>
      </c>
      <c r="W1116">
        <v>49</v>
      </c>
      <c r="X1116">
        <v>0</v>
      </c>
      <c r="Z1116">
        <v>0</v>
      </c>
      <c r="AA1116" t="s">
        <v>1981</v>
      </c>
    </row>
    <row r="1117" spans="1:27" x14ac:dyDescent="0.25">
      <c r="H1117">
        <v>601</v>
      </c>
    </row>
    <row r="1118" spans="1:27" x14ac:dyDescent="0.25">
      <c r="A1118">
        <v>556</v>
      </c>
      <c r="B1118">
        <v>46</v>
      </c>
      <c r="C1118" t="s">
        <v>1982</v>
      </c>
      <c r="D1118" t="s">
        <v>543</v>
      </c>
      <c r="E1118" t="s">
        <v>29</v>
      </c>
      <c r="F1118" t="s">
        <v>1983</v>
      </c>
      <c r="G1118" t="str">
        <f>"201511027012"</f>
        <v>201511027012</v>
      </c>
      <c r="H1118" t="s">
        <v>795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Z1118">
        <v>0</v>
      </c>
      <c r="AA1118" t="s">
        <v>1984</v>
      </c>
    </row>
    <row r="1119" spans="1:27" x14ac:dyDescent="0.25">
      <c r="H1119">
        <v>601</v>
      </c>
    </row>
    <row r="1120" spans="1:27" x14ac:dyDescent="0.25">
      <c r="A1120">
        <v>557</v>
      </c>
      <c r="B1120">
        <v>465</v>
      </c>
      <c r="C1120" t="s">
        <v>1985</v>
      </c>
      <c r="D1120" t="s">
        <v>1986</v>
      </c>
      <c r="E1120" t="s">
        <v>15</v>
      </c>
      <c r="F1120" t="s">
        <v>1987</v>
      </c>
      <c r="G1120" t="str">
        <f>"00230803"</f>
        <v>00230803</v>
      </c>
      <c r="H1120" t="s">
        <v>42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Z1120">
        <v>1</v>
      </c>
      <c r="AA1120" t="s">
        <v>42</v>
      </c>
    </row>
    <row r="1121" spans="1:27" x14ac:dyDescent="0.25">
      <c r="H1121">
        <v>601</v>
      </c>
    </row>
    <row r="1122" spans="1:27" x14ac:dyDescent="0.25">
      <c r="A1122">
        <v>558</v>
      </c>
      <c r="B1122">
        <v>692</v>
      </c>
      <c r="C1122" t="s">
        <v>1988</v>
      </c>
      <c r="D1122" t="s">
        <v>687</v>
      </c>
      <c r="E1122" t="s">
        <v>644</v>
      </c>
      <c r="F1122" t="s">
        <v>1989</v>
      </c>
      <c r="G1122" t="str">
        <f>"201406019199"</f>
        <v>201406019199</v>
      </c>
      <c r="H1122" t="s">
        <v>300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15</v>
      </c>
      <c r="W1122">
        <v>105</v>
      </c>
      <c r="X1122">
        <v>0</v>
      </c>
      <c r="Z1122">
        <v>0</v>
      </c>
      <c r="AA1122" t="s">
        <v>1990</v>
      </c>
    </row>
    <row r="1123" spans="1:27" x14ac:dyDescent="0.25">
      <c r="H1123">
        <v>601</v>
      </c>
    </row>
    <row r="1124" spans="1:27" x14ac:dyDescent="0.25">
      <c r="A1124">
        <v>559</v>
      </c>
      <c r="B1124">
        <v>694</v>
      </c>
      <c r="C1124" t="s">
        <v>1991</v>
      </c>
      <c r="D1124" t="s">
        <v>22</v>
      </c>
      <c r="E1124" t="s">
        <v>1127</v>
      </c>
      <c r="F1124" t="s">
        <v>1992</v>
      </c>
      <c r="G1124" t="str">
        <f>"00230650"</f>
        <v>00230650</v>
      </c>
      <c r="H1124" t="s">
        <v>630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50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Z1124">
        <v>0</v>
      </c>
      <c r="AA1124" t="s">
        <v>1993</v>
      </c>
    </row>
    <row r="1125" spans="1:27" x14ac:dyDescent="0.25">
      <c r="H1125">
        <v>601</v>
      </c>
    </row>
    <row r="1126" spans="1:27" x14ac:dyDescent="0.25">
      <c r="A1126">
        <v>560</v>
      </c>
      <c r="B1126">
        <v>453</v>
      </c>
      <c r="C1126" t="s">
        <v>1994</v>
      </c>
      <c r="D1126" t="s">
        <v>1995</v>
      </c>
      <c r="E1126" t="s">
        <v>39</v>
      </c>
      <c r="F1126" t="s">
        <v>1996</v>
      </c>
      <c r="G1126" t="str">
        <f>"201512001518"</f>
        <v>201512001518</v>
      </c>
      <c r="H1126">
        <v>847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Z1126">
        <v>0</v>
      </c>
      <c r="AA1126">
        <v>877</v>
      </c>
    </row>
    <row r="1127" spans="1:27" x14ac:dyDescent="0.25">
      <c r="H1127">
        <v>601</v>
      </c>
    </row>
    <row r="1128" spans="1:27" x14ac:dyDescent="0.25">
      <c r="A1128">
        <v>561</v>
      </c>
      <c r="B1128">
        <v>457</v>
      </c>
      <c r="C1128" t="s">
        <v>1716</v>
      </c>
      <c r="D1128" t="s">
        <v>271</v>
      </c>
      <c r="E1128" t="s">
        <v>60</v>
      </c>
      <c r="F1128" t="s">
        <v>1997</v>
      </c>
      <c r="G1128" t="str">
        <f>"201512001393"</f>
        <v>201512001393</v>
      </c>
      <c r="H1128">
        <v>847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Z1128">
        <v>0</v>
      </c>
      <c r="AA1128">
        <v>877</v>
      </c>
    </row>
    <row r="1129" spans="1:27" x14ac:dyDescent="0.25">
      <c r="H1129">
        <v>601</v>
      </c>
    </row>
    <row r="1130" spans="1:27" x14ac:dyDescent="0.25">
      <c r="A1130">
        <v>562</v>
      </c>
      <c r="B1130">
        <v>742</v>
      </c>
      <c r="C1130" t="s">
        <v>1998</v>
      </c>
      <c r="D1130" t="s">
        <v>22</v>
      </c>
      <c r="E1130" t="s">
        <v>188</v>
      </c>
      <c r="F1130" t="s">
        <v>1999</v>
      </c>
      <c r="G1130" t="str">
        <f>"201511020027"</f>
        <v>201511020027</v>
      </c>
      <c r="H1130" t="s">
        <v>241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5</v>
      </c>
      <c r="W1130">
        <v>35</v>
      </c>
      <c r="X1130">
        <v>0</v>
      </c>
      <c r="Z1130">
        <v>0</v>
      </c>
      <c r="AA1130" t="s">
        <v>2000</v>
      </c>
    </row>
    <row r="1131" spans="1:27" x14ac:dyDescent="0.25">
      <c r="H1131">
        <v>601</v>
      </c>
    </row>
    <row r="1132" spans="1:27" x14ac:dyDescent="0.25">
      <c r="A1132">
        <v>563</v>
      </c>
      <c r="B1132">
        <v>101</v>
      </c>
      <c r="C1132" t="s">
        <v>2001</v>
      </c>
      <c r="D1132" t="s">
        <v>18</v>
      </c>
      <c r="E1132" t="s">
        <v>109</v>
      </c>
      <c r="F1132" t="s">
        <v>2002</v>
      </c>
      <c r="G1132" t="str">
        <f>"201511004928"</f>
        <v>201511004928</v>
      </c>
      <c r="H1132" t="s">
        <v>1954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4</v>
      </c>
      <c r="W1132">
        <v>28</v>
      </c>
      <c r="X1132">
        <v>0</v>
      </c>
      <c r="Z1132">
        <v>0</v>
      </c>
      <c r="AA1132" t="s">
        <v>2003</v>
      </c>
    </row>
    <row r="1133" spans="1:27" x14ac:dyDescent="0.25">
      <c r="H1133">
        <v>601</v>
      </c>
    </row>
    <row r="1134" spans="1:27" x14ac:dyDescent="0.25">
      <c r="A1134">
        <v>564</v>
      </c>
      <c r="B1134">
        <v>371</v>
      </c>
      <c r="C1134" t="s">
        <v>2004</v>
      </c>
      <c r="D1134" t="s">
        <v>2005</v>
      </c>
      <c r="E1134" t="s">
        <v>2006</v>
      </c>
      <c r="F1134" t="s">
        <v>2007</v>
      </c>
      <c r="G1134" t="str">
        <f>"00222023"</f>
        <v>00222023</v>
      </c>
      <c r="H1134" t="s">
        <v>1582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Z1134">
        <v>0</v>
      </c>
      <c r="AA1134" t="s">
        <v>1582</v>
      </c>
    </row>
    <row r="1135" spans="1:27" x14ac:dyDescent="0.25">
      <c r="H1135">
        <v>601</v>
      </c>
    </row>
    <row r="1136" spans="1:27" x14ac:dyDescent="0.25">
      <c r="A1136">
        <v>565</v>
      </c>
      <c r="B1136">
        <v>98</v>
      </c>
      <c r="C1136" t="s">
        <v>2008</v>
      </c>
      <c r="D1136" t="s">
        <v>95</v>
      </c>
      <c r="E1136" t="s">
        <v>101</v>
      </c>
      <c r="F1136" t="s">
        <v>2009</v>
      </c>
      <c r="G1136" t="str">
        <f>"00229624"</f>
        <v>00229624</v>
      </c>
      <c r="H1136" t="s">
        <v>979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50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6</v>
      </c>
      <c r="W1136">
        <v>42</v>
      </c>
      <c r="X1136">
        <v>0</v>
      </c>
      <c r="Z1136">
        <v>0</v>
      </c>
      <c r="AA1136" t="s">
        <v>2010</v>
      </c>
    </row>
    <row r="1137" spans="1:27" x14ac:dyDescent="0.25">
      <c r="H1137">
        <v>601</v>
      </c>
    </row>
    <row r="1138" spans="1:27" x14ac:dyDescent="0.25">
      <c r="A1138">
        <v>566</v>
      </c>
      <c r="B1138">
        <v>569</v>
      </c>
      <c r="C1138" t="s">
        <v>2011</v>
      </c>
      <c r="D1138" t="s">
        <v>171</v>
      </c>
      <c r="E1138" t="s">
        <v>69</v>
      </c>
      <c r="F1138" t="s">
        <v>2012</v>
      </c>
      <c r="G1138" t="str">
        <f>"201511042328"</f>
        <v>201511042328</v>
      </c>
      <c r="H1138" t="s">
        <v>812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8</v>
      </c>
      <c r="W1138">
        <v>56</v>
      </c>
      <c r="X1138">
        <v>0</v>
      </c>
      <c r="Z1138">
        <v>1</v>
      </c>
      <c r="AA1138" t="s">
        <v>2013</v>
      </c>
    </row>
    <row r="1139" spans="1:27" x14ac:dyDescent="0.25">
      <c r="H1139">
        <v>601</v>
      </c>
    </row>
    <row r="1140" spans="1:27" x14ac:dyDescent="0.25">
      <c r="A1140">
        <v>567</v>
      </c>
      <c r="B1140">
        <v>327</v>
      </c>
      <c r="C1140" t="s">
        <v>2014</v>
      </c>
      <c r="D1140" t="s">
        <v>130</v>
      </c>
      <c r="E1140" t="s">
        <v>101</v>
      </c>
      <c r="F1140" t="s">
        <v>2015</v>
      </c>
      <c r="G1140" t="str">
        <f>"201510003435"</f>
        <v>201510003435</v>
      </c>
      <c r="H1140" t="s">
        <v>750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2</v>
      </c>
      <c r="W1140">
        <v>14</v>
      </c>
      <c r="X1140">
        <v>0</v>
      </c>
      <c r="Z1140">
        <v>0</v>
      </c>
      <c r="AA1140" t="s">
        <v>2016</v>
      </c>
    </row>
    <row r="1141" spans="1:27" x14ac:dyDescent="0.25">
      <c r="H1141">
        <v>601</v>
      </c>
    </row>
    <row r="1142" spans="1:27" x14ac:dyDescent="0.25">
      <c r="A1142">
        <v>568</v>
      </c>
      <c r="B1142">
        <v>354</v>
      </c>
      <c r="C1142" t="s">
        <v>2017</v>
      </c>
      <c r="D1142" t="s">
        <v>22</v>
      </c>
      <c r="E1142" t="s">
        <v>227</v>
      </c>
      <c r="F1142" t="s">
        <v>2018</v>
      </c>
      <c r="G1142" t="str">
        <f>"00075473"</f>
        <v>00075473</v>
      </c>
      <c r="H1142" t="s">
        <v>237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Z1142">
        <v>0</v>
      </c>
      <c r="AA1142" t="s">
        <v>2019</v>
      </c>
    </row>
    <row r="1143" spans="1:27" x14ac:dyDescent="0.25">
      <c r="H1143">
        <v>601</v>
      </c>
    </row>
    <row r="1144" spans="1:27" x14ac:dyDescent="0.25">
      <c r="A1144">
        <v>569</v>
      </c>
      <c r="B1144">
        <v>184</v>
      </c>
      <c r="C1144" t="s">
        <v>2020</v>
      </c>
      <c r="D1144" t="s">
        <v>593</v>
      </c>
      <c r="E1144" t="s">
        <v>507</v>
      </c>
      <c r="F1144" t="s">
        <v>2021</v>
      </c>
      <c r="G1144" t="str">
        <f>"201510005143"</f>
        <v>201510005143</v>
      </c>
      <c r="H1144" t="s">
        <v>1055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9</v>
      </c>
      <c r="W1144">
        <v>63</v>
      </c>
      <c r="X1144">
        <v>0</v>
      </c>
      <c r="Z1144">
        <v>1</v>
      </c>
      <c r="AA1144" t="s">
        <v>2019</v>
      </c>
    </row>
    <row r="1145" spans="1:27" x14ac:dyDescent="0.25">
      <c r="H1145">
        <v>601</v>
      </c>
    </row>
    <row r="1146" spans="1:27" x14ac:dyDescent="0.25">
      <c r="A1146">
        <v>570</v>
      </c>
      <c r="B1146">
        <v>131</v>
      </c>
      <c r="C1146" t="s">
        <v>2022</v>
      </c>
      <c r="D1146" t="s">
        <v>2023</v>
      </c>
      <c r="E1146" t="s">
        <v>39</v>
      </c>
      <c r="F1146" t="s">
        <v>2024</v>
      </c>
      <c r="G1146" t="str">
        <f>"201511011466"</f>
        <v>201511011466</v>
      </c>
      <c r="H1146" t="s">
        <v>1443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2</v>
      </c>
      <c r="W1146">
        <v>14</v>
      </c>
      <c r="X1146">
        <v>0</v>
      </c>
      <c r="Z1146">
        <v>0</v>
      </c>
      <c r="AA1146" t="s">
        <v>198</v>
      </c>
    </row>
    <row r="1147" spans="1:27" x14ac:dyDescent="0.25">
      <c r="H1147">
        <v>601</v>
      </c>
    </row>
    <row r="1148" spans="1:27" x14ac:dyDescent="0.25">
      <c r="A1148">
        <v>571</v>
      </c>
      <c r="B1148">
        <v>70</v>
      </c>
      <c r="C1148" t="s">
        <v>2025</v>
      </c>
      <c r="D1148" t="s">
        <v>2026</v>
      </c>
      <c r="E1148" t="s">
        <v>161</v>
      </c>
      <c r="F1148" t="s">
        <v>2027</v>
      </c>
      <c r="G1148" t="str">
        <f>"00024337"</f>
        <v>00024337</v>
      </c>
      <c r="H1148" t="s">
        <v>812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2</v>
      </c>
      <c r="W1148">
        <v>14</v>
      </c>
      <c r="X1148">
        <v>0</v>
      </c>
      <c r="Z1148">
        <v>0</v>
      </c>
      <c r="AA1148" t="s">
        <v>2028</v>
      </c>
    </row>
    <row r="1149" spans="1:27" x14ac:dyDescent="0.25">
      <c r="H1149">
        <v>601</v>
      </c>
    </row>
    <row r="1150" spans="1:27" x14ac:dyDescent="0.25">
      <c r="A1150">
        <v>572</v>
      </c>
      <c r="B1150">
        <v>323</v>
      </c>
      <c r="C1150" t="s">
        <v>902</v>
      </c>
      <c r="D1150" t="s">
        <v>587</v>
      </c>
      <c r="E1150" t="s">
        <v>69</v>
      </c>
      <c r="F1150" t="s">
        <v>2029</v>
      </c>
      <c r="G1150" t="str">
        <f>"201512001447"</f>
        <v>201512001447</v>
      </c>
      <c r="H1150" t="s">
        <v>253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5</v>
      </c>
      <c r="W1150">
        <v>35</v>
      </c>
      <c r="X1150">
        <v>0</v>
      </c>
      <c r="Z1150">
        <v>0</v>
      </c>
      <c r="AA1150" t="s">
        <v>2030</v>
      </c>
    </row>
    <row r="1151" spans="1:27" x14ac:dyDescent="0.25">
      <c r="H1151">
        <v>601</v>
      </c>
    </row>
    <row r="1152" spans="1:27" x14ac:dyDescent="0.25">
      <c r="A1152">
        <v>573</v>
      </c>
      <c r="B1152">
        <v>485</v>
      </c>
      <c r="C1152" t="s">
        <v>2031</v>
      </c>
      <c r="D1152" t="s">
        <v>2032</v>
      </c>
      <c r="E1152" t="s">
        <v>716</v>
      </c>
      <c r="F1152" t="s">
        <v>2033</v>
      </c>
      <c r="G1152" t="str">
        <f>"00029599"</f>
        <v>00029599</v>
      </c>
      <c r="H1152" t="s">
        <v>382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</v>
      </c>
      <c r="W1152">
        <v>56</v>
      </c>
      <c r="X1152">
        <v>0</v>
      </c>
      <c r="Z1152">
        <v>0</v>
      </c>
      <c r="AA1152" t="s">
        <v>2034</v>
      </c>
    </row>
    <row r="1153" spans="1:27" x14ac:dyDescent="0.25">
      <c r="H1153">
        <v>601</v>
      </c>
    </row>
    <row r="1154" spans="1:27" x14ac:dyDescent="0.25">
      <c r="A1154">
        <v>574</v>
      </c>
      <c r="B1154">
        <v>178</v>
      </c>
      <c r="C1154" t="s">
        <v>2035</v>
      </c>
      <c r="D1154" t="s">
        <v>114</v>
      </c>
      <c r="E1154" t="s">
        <v>2036</v>
      </c>
      <c r="F1154" t="s">
        <v>2037</v>
      </c>
      <c r="G1154" t="str">
        <f>"00225369"</f>
        <v>00225369</v>
      </c>
      <c r="H1154" t="s">
        <v>241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Z1154">
        <v>0</v>
      </c>
      <c r="AA1154" t="s">
        <v>2038</v>
      </c>
    </row>
    <row r="1155" spans="1:27" x14ac:dyDescent="0.25">
      <c r="H1155">
        <v>601</v>
      </c>
    </row>
    <row r="1156" spans="1:27" x14ac:dyDescent="0.25">
      <c r="A1156">
        <v>575</v>
      </c>
      <c r="B1156">
        <v>34</v>
      </c>
      <c r="C1156" t="s">
        <v>2039</v>
      </c>
      <c r="D1156" t="s">
        <v>817</v>
      </c>
      <c r="E1156" t="s">
        <v>60</v>
      </c>
      <c r="F1156" t="s">
        <v>2040</v>
      </c>
      <c r="G1156" t="str">
        <f>"00228396"</f>
        <v>00228396</v>
      </c>
      <c r="H1156" t="s">
        <v>241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Z1156">
        <v>0</v>
      </c>
      <c r="AA1156" t="s">
        <v>2038</v>
      </c>
    </row>
    <row r="1157" spans="1:27" x14ac:dyDescent="0.25">
      <c r="H1157">
        <v>601</v>
      </c>
    </row>
    <row r="1158" spans="1:27" x14ac:dyDescent="0.25">
      <c r="A1158">
        <v>576</v>
      </c>
      <c r="B1158">
        <v>525</v>
      </c>
      <c r="C1158" t="s">
        <v>2041</v>
      </c>
      <c r="D1158" t="s">
        <v>2042</v>
      </c>
      <c r="E1158" t="s">
        <v>716</v>
      </c>
      <c r="F1158" t="s">
        <v>2043</v>
      </c>
      <c r="G1158" t="str">
        <f>"00228501"</f>
        <v>00228501</v>
      </c>
      <c r="H1158" t="s">
        <v>357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70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1</v>
      </c>
      <c r="W1158">
        <v>7</v>
      </c>
      <c r="X1158">
        <v>0</v>
      </c>
      <c r="Z1158">
        <v>0</v>
      </c>
      <c r="AA1158" t="s">
        <v>97</v>
      </c>
    </row>
    <row r="1159" spans="1:27" x14ac:dyDescent="0.25">
      <c r="H1159">
        <v>601</v>
      </c>
    </row>
    <row r="1160" spans="1:27" x14ac:dyDescent="0.25">
      <c r="A1160">
        <v>577</v>
      </c>
      <c r="B1160">
        <v>82</v>
      </c>
      <c r="C1160" t="s">
        <v>2044</v>
      </c>
      <c r="D1160" t="s">
        <v>2045</v>
      </c>
      <c r="E1160" t="s">
        <v>2046</v>
      </c>
      <c r="F1160" t="s">
        <v>2047</v>
      </c>
      <c r="G1160" t="str">
        <f>"201511027423"</f>
        <v>201511027423</v>
      </c>
      <c r="H1160">
        <v>550</v>
      </c>
      <c r="I1160">
        <v>150</v>
      </c>
      <c r="J1160">
        <v>0</v>
      </c>
      <c r="K1160">
        <v>0</v>
      </c>
      <c r="L1160">
        <v>0</v>
      </c>
      <c r="M1160">
        <v>100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70</v>
      </c>
      <c r="U1160">
        <v>0</v>
      </c>
      <c r="V1160">
        <v>0</v>
      </c>
      <c r="W1160">
        <v>0</v>
      </c>
      <c r="X1160">
        <v>0</v>
      </c>
      <c r="Z1160">
        <v>0</v>
      </c>
      <c r="AA1160">
        <v>870</v>
      </c>
    </row>
    <row r="1161" spans="1:27" x14ac:dyDescent="0.25">
      <c r="H1161">
        <v>601</v>
      </c>
    </row>
    <row r="1162" spans="1:27" x14ac:dyDescent="0.25">
      <c r="A1162">
        <v>578</v>
      </c>
      <c r="B1162">
        <v>393</v>
      </c>
      <c r="C1162" t="s">
        <v>1985</v>
      </c>
      <c r="D1162" t="s">
        <v>233</v>
      </c>
      <c r="E1162" t="s">
        <v>202</v>
      </c>
      <c r="F1162" t="s">
        <v>2048</v>
      </c>
      <c r="G1162" t="str">
        <f>"201510001452"</f>
        <v>201510001452</v>
      </c>
      <c r="H1162" t="s">
        <v>1157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50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Z1162">
        <v>0</v>
      </c>
      <c r="AA1162" t="s">
        <v>2049</v>
      </c>
    </row>
    <row r="1163" spans="1:27" x14ac:dyDescent="0.25">
      <c r="H1163">
        <v>601</v>
      </c>
    </row>
    <row r="1164" spans="1:27" x14ac:dyDescent="0.25">
      <c r="A1164">
        <v>579</v>
      </c>
      <c r="B1164">
        <v>382</v>
      </c>
      <c r="C1164" t="s">
        <v>918</v>
      </c>
      <c r="D1164" t="s">
        <v>677</v>
      </c>
      <c r="E1164" t="s">
        <v>69</v>
      </c>
      <c r="F1164" t="s">
        <v>2050</v>
      </c>
      <c r="G1164" t="str">
        <f>"00017783"</f>
        <v>00017783</v>
      </c>
      <c r="H1164" t="s">
        <v>1798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Z1164">
        <v>0</v>
      </c>
      <c r="AA1164" t="s">
        <v>2051</v>
      </c>
    </row>
    <row r="1165" spans="1:27" x14ac:dyDescent="0.25">
      <c r="H1165">
        <v>601</v>
      </c>
    </row>
    <row r="1166" spans="1:27" x14ac:dyDescent="0.25">
      <c r="A1166">
        <v>580</v>
      </c>
      <c r="B1166">
        <v>265</v>
      </c>
      <c r="C1166" t="s">
        <v>2052</v>
      </c>
      <c r="D1166" t="s">
        <v>201</v>
      </c>
      <c r="E1166" t="s">
        <v>507</v>
      </c>
      <c r="F1166" t="s">
        <v>2053</v>
      </c>
      <c r="G1166" t="str">
        <f>"00224650"</f>
        <v>00224650</v>
      </c>
      <c r="H1166" t="s">
        <v>1798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Z1166">
        <v>0</v>
      </c>
      <c r="AA1166" t="s">
        <v>2051</v>
      </c>
    </row>
    <row r="1167" spans="1:27" x14ac:dyDescent="0.25">
      <c r="H1167">
        <v>601</v>
      </c>
    </row>
    <row r="1168" spans="1:27" x14ac:dyDescent="0.25">
      <c r="A1168">
        <v>581</v>
      </c>
      <c r="B1168">
        <v>625</v>
      </c>
      <c r="C1168" t="s">
        <v>2054</v>
      </c>
      <c r="D1168" t="s">
        <v>332</v>
      </c>
      <c r="E1168" t="s">
        <v>69</v>
      </c>
      <c r="F1168" t="s">
        <v>2055</v>
      </c>
      <c r="G1168" t="str">
        <f>"201511035356"</f>
        <v>201511035356</v>
      </c>
      <c r="H1168" t="s">
        <v>1569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X1168">
        <v>0</v>
      </c>
      <c r="Z1168">
        <v>0</v>
      </c>
      <c r="AA1168" t="s">
        <v>1569</v>
      </c>
    </row>
    <row r="1169" spans="1:27" x14ac:dyDescent="0.25">
      <c r="H1169">
        <v>601</v>
      </c>
    </row>
    <row r="1170" spans="1:27" x14ac:dyDescent="0.25">
      <c r="A1170">
        <v>582</v>
      </c>
      <c r="B1170">
        <v>94</v>
      </c>
      <c r="C1170" t="s">
        <v>2056</v>
      </c>
      <c r="D1170" t="s">
        <v>2057</v>
      </c>
      <c r="E1170" t="s">
        <v>188</v>
      </c>
      <c r="F1170" t="s">
        <v>2058</v>
      </c>
      <c r="G1170" t="str">
        <f>"201511021301"</f>
        <v>201511021301</v>
      </c>
      <c r="H1170">
        <v>836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Z1170">
        <v>0</v>
      </c>
      <c r="AA1170">
        <v>866</v>
      </c>
    </row>
    <row r="1171" spans="1:27" x14ac:dyDescent="0.25">
      <c r="H1171">
        <v>601</v>
      </c>
    </row>
    <row r="1172" spans="1:27" x14ac:dyDescent="0.25">
      <c r="A1172">
        <v>583</v>
      </c>
      <c r="B1172">
        <v>403</v>
      </c>
      <c r="C1172" t="s">
        <v>2059</v>
      </c>
      <c r="D1172" t="s">
        <v>193</v>
      </c>
      <c r="E1172" t="s">
        <v>644</v>
      </c>
      <c r="F1172" t="s">
        <v>2060</v>
      </c>
      <c r="G1172" t="str">
        <f>"201511006016"</f>
        <v>201511006016</v>
      </c>
      <c r="H1172" t="s">
        <v>962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8</v>
      </c>
      <c r="W1172">
        <v>56</v>
      </c>
      <c r="X1172">
        <v>0</v>
      </c>
      <c r="Z1172">
        <v>0</v>
      </c>
      <c r="AA1172" t="s">
        <v>2061</v>
      </c>
    </row>
    <row r="1173" spans="1:27" x14ac:dyDescent="0.25">
      <c r="H1173">
        <v>601</v>
      </c>
    </row>
    <row r="1174" spans="1:27" x14ac:dyDescent="0.25">
      <c r="A1174">
        <v>584</v>
      </c>
      <c r="B1174">
        <v>679</v>
      </c>
      <c r="C1174" t="s">
        <v>2062</v>
      </c>
      <c r="D1174" t="s">
        <v>15</v>
      </c>
      <c r="E1174" t="s">
        <v>69</v>
      </c>
      <c r="F1174" t="s">
        <v>2063</v>
      </c>
      <c r="G1174" t="str">
        <f>"00093044"</f>
        <v>00093044</v>
      </c>
      <c r="H1174" t="s">
        <v>2064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50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</v>
      </c>
      <c r="W1174">
        <v>56</v>
      </c>
      <c r="X1174">
        <v>0</v>
      </c>
      <c r="Z1174">
        <v>0</v>
      </c>
      <c r="AA1174" t="s">
        <v>2065</v>
      </c>
    </row>
    <row r="1175" spans="1:27" x14ac:dyDescent="0.25">
      <c r="H1175">
        <v>601</v>
      </c>
    </row>
    <row r="1176" spans="1:27" x14ac:dyDescent="0.25">
      <c r="A1176">
        <v>585</v>
      </c>
      <c r="B1176">
        <v>88</v>
      </c>
      <c r="C1176" t="s">
        <v>2066</v>
      </c>
      <c r="D1176" t="s">
        <v>22</v>
      </c>
      <c r="E1176" t="s">
        <v>95</v>
      </c>
      <c r="F1176" t="s">
        <v>2067</v>
      </c>
      <c r="G1176" t="str">
        <f>"201511011486"</f>
        <v>201511011486</v>
      </c>
      <c r="H1176" t="s">
        <v>218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5</v>
      </c>
      <c r="W1176">
        <v>35</v>
      </c>
      <c r="X1176">
        <v>0</v>
      </c>
      <c r="Z1176">
        <v>0</v>
      </c>
      <c r="AA1176" t="s">
        <v>2068</v>
      </c>
    </row>
    <row r="1177" spans="1:27" x14ac:dyDescent="0.25">
      <c r="H1177">
        <v>601</v>
      </c>
    </row>
    <row r="1178" spans="1:27" x14ac:dyDescent="0.25">
      <c r="A1178">
        <v>586</v>
      </c>
      <c r="B1178">
        <v>367</v>
      </c>
      <c r="C1178" t="s">
        <v>2069</v>
      </c>
      <c r="D1178" t="s">
        <v>79</v>
      </c>
      <c r="E1178" t="s">
        <v>716</v>
      </c>
      <c r="F1178" t="s">
        <v>2070</v>
      </c>
      <c r="G1178" t="str">
        <f>"201402001335"</f>
        <v>201402001335</v>
      </c>
      <c r="H1178" t="s">
        <v>185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Z1178">
        <v>0</v>
      </c>
      <c r="AA1178" t="s">
        <v>185</v>
      </c>
    </row>
    <row r="1179" spans="1:27" x14ac:dyDescent="0.25">
      <c r="H1179">
        <v>601</v>
      </c>
    </row>
    <row r="1180" spans="1:27" x14ac:dyDescent="0.25">
      <c r="A1180">
        <v>587</v>
      </c>
      <c r="B1180">
        <v>279</v>
      </c>
      <c r="C1180" t="s">
        <v>2071</v>
      </c>
      <c r="D1180" t="s">
        <v>332</v>
      </c>
      <c r="E1180" t="s">
        <v>60</v>
      </c>
      <c r="F1180" t="s">
        <v>2072</v>
      </c>
      <c r="G1180" t="str">
        <f>"00028256"</f>
        <v>00028256</v>
      </c>
      <c r="H1180" t="s">
        <v>185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Z1180">
        <v>0</v>
      </c>
      <c r="AA1180" t="s">
        <v>185</v>
      </c>
    </row>
    <row r="1181" spans="1:27" x14ac:dyDescent="0.25">
      <c r="H1181">
        <v>601</v>
      </c>
    </row>
    <row r="1182" spans="1:27" x14ac:dyDescent="0.25">
      <c r="A1182">
        <v>588</v>
      </c>
      <c r="B1182">
        <v>737</v>
      </c>
      <c r="C1182" t="s">
        <v>2073</v>
      </c>
      <c r="D1182" t="s">
        <v>677</v>
      </c>
      <c r="E1182" t="s">
        <v>29</v>
      </c>
      <c r="F1182" t="s">
        <v>2074</v>
      </c>
      <c r="G1182" t="str">
        <f>"00046015"</f>
        <v>00046015</v>
      </c>
      <c r="H1182">
        <v>803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30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Z1182">
        <v>0</v>
      </c>
      <c r="AA1182">
        <v>863</v>
      </c>
    </row>
    <row r="1183" spans="1:27" x14ac:dyDescent="0.25">
      <c r="H1183">
        <v>601</v>
      </c>
    </row>
    <row r="1184" spans="1:27" x14ac:dyDescent="0.25">
      <c r="A1184">
        <v>589</v>
      </c>
      <c r="B1184">
        <v>442</v>
      </c>
      <c r="C1184" t="s">
        <v>1419</v>
      </c>
      <c r="D1184" t="s">
        <v>130</v>
      </c>
      <c r="E1184" t="s">
        <v>60</v>
      </c>
      <c r="F1184" t="s">
        <v>2075</v>
      </c>
      <c r="G1184" t="str">
        <f>"201511032530"</f>
        <v>201511032530</v>
      </c>
      <c r="H1184" t="s">
        <v>1322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50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X1184">
        <v>0</v>
      </c>
      <c r="Z1184">
        <v>0</v>
      </c>
      <c r="AA1184" t="s">
        <v>2076</v>
      </c>
    </row>
    <row r="1185" spans="1:27" x14ac:dyDescent="0.25">
      <c r="H1185">
        <v>601</v>
      </c>
    </row>
    <row r="1186" spans="1:27" x14ac:dyDescent="0.25">
      <c r="A1186">
        <v>590</v>
      </c>
      <c r="B1186">
        <v>31</v>
      </c>
      <c r="C1186" t="s">
        <v>2077</v>
      </c>
      <c r="D1186" t="s">
        <v>15</v>
      </c>
      <c r="E1186" t="s">
        <v>29</v>
      </c>
      <c r="F1186" t="s">
        <v>2078</v>
      </c>
      <c r="G1186" t="str">
        <f>"00219889"</f>
        <v>00219889</v>
      </c>
      <c r="H1186" t="s">
        <v>1322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50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Z1186">
        <v>0</v>
      </c>
      <c r="AA1186" t="s">
        <v>2076</v>
      </c>
    </row>
    <row r="1187" spans="1:27" x14ac:dyDescent="0.25">
      <c r="H1187">
        <v>601</v>
      </c>
    </row>
    <row r="1188" spans="1:27" x14ac:dyDescent="0.25">
      <c r="A1188">
        <v>591</v>
      </c>
      <c r="B1188">
        <v>35</v>
      </c>
      <c r="C1188" t="s">
        <v>2079</v>
      </c>
      <c r="D1188" t="s">
        <v>2080</v>
      </c>
      <c r="E1188" t="s">
        <v>2081</v>
      </c>
      <c r="F1188" t="s">
        <v>2082</v>
      </c>
      <c r="G1188" t="str">
        <f>"00079997"</f>
        <v>00079997</v>
      </c>
      <c r="H1188" t="s">
        <v>558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  <c r="X1188">
        <v>0</v>
      </c>
      <c r="Z1188">
        <v>0</v>
      </c>
      <c r="AA1188" t="s">
        <v>2083</v>
      </c>
    </row>
    <row r="1189" spans="1:27" x14ac:dyDescent="0.25">
      <c r="H1189">
        <v>601</v>
      </c>
    </row>
    <row r="1190" spans="1:27" x14ac:dyDescent="0.25">
      <c r="A1190">
        <v>592</v>
      </c>
      <c r="B1190">
        <v>120</v>
      </c>
      <c r="C1190" t="s">
        <v>2084</v>
      </c>
      <c r="D1190" t="s">
        <v>927</v>
      </c>
      <c r="E1190" t="s">
        <v>188</v>
      </c>
      <c r="F1190" t="s">
        <v>2085</v>
      </c>
      <c r="G1190" t="str">
        <f>"201406005428"</f>
        <v>201406005428</v>
      </c>
      <c r="H1190">
        <v>792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70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Z1190">
        <v>0</v>
      </c>
      <c r="AA1190">
        <v>862</v>
      </c>
    </row>
    <row r="1191" spans="1:27" x14ac:dyDescent="0.25">
      <c r="H1191">
        <v>601</v>
      </c>
    </row>
    <row r="1192" spans="1:27" x14ac:dyDescent="0.25">
      <c r="A1192">
        <v>593</v>
      </c>
      <c r="B1192">
        <v>452</v>
      </c>
      <c r="C1192" t="s">
        <v>2086</v>
      </c>
      <c r="D1192" t="s">
        <v>59</v>
      </c>
      <c r="E1192" t="s">
        <v>23</v>
      </c>
      <c r="F1192" t="s">
        <v>2087</v>
      </c>
      <c r="G1192" t="str">
        <f>"00210329"</f>
        <v>00210329</v>
      </c>
      <c r="H1192" t="s">
        <v>2088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Z1192">
        <v>0</v>
      </c>
      <c r="AA1192" t="s">
        <v>2089</v>
      </c>
    </row>
    <row r="1193" spans="1:27" x14ac:dyDescent="0.25">
      <c r="H1193">
        <v>601</v>
      </c>
    </row>
    <row r="1194" spans="1:27" x14ac:dyDescent="0.25">
      <c r="A1194">
        <v>594</v>
      </c>
      <c r="B1194">
        <v>752</v>
      </c>
      <c r="C1194" t="s">
        <v>2090</v>
      </c>
      <c r="D1194" t="s">
        <v>59</v>
      </c>
      <c r="E1194" t="s">
        <v>69</v>
      </c>
      <c r="F1194" t="s">
        <v>2091</v>
      </c>
      <c r="G1194" t="str">
        <f>"201511021585"</f>
        <v>201511021585</v>
      </c>
      <c r="H1194" t="s">
        <v>218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9</v>
      </c>
      <c r="W1194">
        <v>63</v>
      </c>
      <c r="X1194">
        <v>0</v>
      </c>
      <c r="Z1194">
        <v>1</v>
      </c>
      <c r="AA1194" t="s">
        <v>2089</v>
      </c>
    </row>
    <row r="1195" spans="1:27" x14ac:dyDescent="0.25">
      <c r="H1195">
        <v>601</v>
      </c>
    </row>
    <row r="1196" spans="1:27" x14ac:dyDescent="0.25">
      <c r="A1196">
        <v>595</v>
      </c>
      <c r="B1196">
        <v>128</v>
      </c>
      <c r="C1196" t="s">
        <v>2092</v>
      </c>
      <c r="D1196" t="s">
        <v>114</v>
      </c>
      <c r="E1196" t="s">
        <v>23</v>
      </c>
      <c r="F1196" t="s">
        <v>2093</v>
      </c>
      <c r="G1196" t="str">
        <f>"00156423"</f>
        <v>00156423</v>
      </c>
      <c r="H1196" t="s">
        <v>651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Z1196">
        <v>0</v>
      </c>
      <c r="AA1196" t="s">
        <v>651</v>
      </c>
    </row>
    <row r="1197" spans="1:27" x14ac:dyDescent="0.25">
      <c r="H1197">
        <v>601</v>
      </c>
    </row>
    <row r="1198" spans="1:27" x14ac:dyDescent="0.25">
      <c r="A1198">
        <v>596</v>
      </c>
      <c r="B1198">
        <v>655</v>
      </c>
      <c r="C1198" t="s">
        <v>2094</v>
      </c>
      <c r="D1198" t="s">
        <v>188</v>
      </c>
      <c r="E1198" t="s">
        <v>306</v>
      </c>
      <c r="F1198" t="s">
        <v>2095</v>
      </c>
      <c r="G1198" t="str">
        <f>"00228934"</f>
        <v>00228934</v>
      </c>
      <c r="H1198" t="s">
        <v>410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7</v>
      </c>
      <c r="W1198">
        <v>49</v>
      </c>
      <c r="X1198">
        <v>0</v>
      </c>
      <c r="Z1198">
        <v>0</v>
      </c>
      <c r="AA1198" t="s">
        <v>2096</v>
      </c>
    </row>
    <row r="1199" spans="1:27" x14ac:dyDescent="0.25">
      <c r="H1199">
        <v>601</v>
      </c>
    </row>
    <row r="1200" spans="1:27" x14ac:dyDescent="0.25">
      <c r="A1200">
        <v>597</v>
      </c>
      <c r="B1200">
        <v>263</v>
      </c>
      <c r="C1200" t="s">
        <v>2097</v>
      </c>
      <c r="D1200" t="s">
        <v>233</v>
      </c>
      <c r="E1200" t="s">
        <v>2098</v>
      </c>
      <c r="F1200" t="s">
        <v>2099</v>
      </c>
      <c r="G1200" t="str">
        <f>"00221976"</f>
        <v>00221976</v>
      </c>
      <c r="H1200" t="s">
        <v>1055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50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Z1200">
        <v>0</v>
      </c>
      <c r="AA1200" t="s">
        <v>2100</v>
      </c>
    </row>
    <row r="1201" spans="1:27" x14ac:dyDescent="0.25">
      <c r="H1201">
        <v>601</v>
      </c>
    </row>
    <row r="1202" spans="1:27" x14ac:dyDescent="0.25">
      <c r="A1202">
        <v>598</v>
      </c>
      <c r="B1202">
        <v>193</v>
      </c>
      <c r="C1202" t="s">
        <v>2101</v>
      </c>
      <c r="D1202" t="s">
        <v>64</v>
      </c>
      <c r="E1202" t="s">
        <v>329</v>
      </c>
      <c r="F1202" t="s">
        <v>2102</v>
      </c>
      <c r="G1202" t="str">
        <f>"00223224"</f>
        <v>00223224</v>
      </c>
      <c r="H1202" t="s">
        <v>689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Z1202">
        <v>0</v>
      </c>
      <c r="AA1202" t="s">
        <v>2103</v>
      </c>
    </row>
    <row r="1203" spans="1:27" x14ac:dyDescent="0.25">
      <c r="H1203">
        <v>601</v>
      </c>
    </row>
    <row r="1204" spans="1:27" x14ac:dyDescent="0.25">
      <c r="A1204">
        <v>599</v>
      </c>
      <c r="B1204">
        <v>680</v>
      </c>
      <c r="C1204" t="s">
        <v>1419</v>
      </c>
      <c r="D1204" t="s">
        <v>707</v>
      </c>
      <c r="E1204" t="s">
        <v>29</v>
      </c>
      <c r="F1204" t="s">
        <v>2104</v>
      </c>
      <c r="G1204" t="str">
        <f>"201511032945"</f>
        <v>201511032945</v>
      </c>
      <c r="H1204" t="s">
        <v>1954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6</v>
      </c>
      <c r="W1204">
        <v>42</v>
      </c>
      <c r="X1204">
        <v>0</v>
      </c>
      <c r="Z1204">
        <v>0</v>
      </c>
      <c r="AA1204" t="s">
        <v>2105</v>
      </c>
    </row>
    <row r="1205" spans="1:27" x14ac:dyDescent="0.25">
      <c r="H1205">
        <v>601</v>
      </c>
    </row>
    <row r="1206" spans="1:27" x14ac:dyDescent="0.25">
      <c r="A1206">
        <v>600</v>
      </c>
      <c r="B1206">
        <v>678</v>
      </c>
      <c r="C1206" t="s">
        <v>2106</v>
      </c>
      <c r="D1206" t="s">
        <v>593</v>
      </c>
      <c r="E1206" t="s">
        <v>29</v>
      </c>
      <c r="F1206" t="s">
        <v>2107</v>
      </c>
      <c r="G1206" t="str">
        <f>"00093325"</f>
        <v>00093325</v>
      </c>
      <c r="H1206" t="s">
        <v>718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  <c r="Z1206">
        <v>0</v>
      </c>
      <c r="AA1206" t="s">
        <v>718</v>
      </c>
    </row>
    <row r="1207" spans="1:27" x14ac:dyDescent="0.25">
      <c r="H1207">
        <v>601</v>
      </c>
    </row>
    <row r="1208" spans="1:27" x14ac:dyDescent="0.25">
      <c r="A1208">
        <v>601</v>
      </c>
      <c r="B1208">
        <v>536</v>
      </c>
      <c r="C1208" t="s">
        <v>2108</v>
      </c>
      <c r="D1208" t="s">
        <v>114</v>
      </c>
      <c r="E1208" t="s">
        <v>15</v>
      </c>
      <c r="F1208" t="s">
        <v>2109</v>
      </c>
      <c r="G1208" t="str">
        <f>"00036729"</f>
        <v>00036729</v>
      </c>
      <c r="H1208">
        <v>825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5</v>
      </c>
      <c r="W1208">
        <v>35</v>
      </c>
      <c r="X1208">
        <v>0</v>
      </c>
      <c r="Z1208">
        <v>0</v>
      </c>
      <c r="AA1208">
        <v>860</v>
      </c>
    </row>
    <row r="1209" spans="1:27" x14ac:dyDescent="0.25">
      <c r="H1209">
        <v>601</v>
      </c>
    </row>
    <row r="1210" spans="1:27" x14ac:dyDescent="0.25">
      <c r="A1210">
        <v>602</v>
      </c>
      <c r="B1210">
        <v>639</v>
      </c>
      <c r="C1210" t="s">
        <v>2110</v>
      </c>
      <c r="D1210" t="s">
        <v>59</v>
      </c>
      <c r="E1210" t="s">
        <v>1080</v>
      </c>
      <c r="F1210" t="s">
        <v>2111</v>
      </c>
      <c r="G1210" t="str">
        <f>"00230294"</f>
        <v>00230294</v>
      </c>
      <c r="H1210" t="s">
        <v>750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70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Z1210">
        <v>0</v>
      </c>
      <c r="AA1210" t="s">
        <v>2112</v>
      </c>
    </row>
    <row r="1211" spans="1:27" x14ac:dyDescent="0.25">
      <c r="H1211">
        <v>601</v>
      </c>
    </row>
    <row r="1212" spans="1:27" x14ac:dyDescent="0.25">
      <c r="A1212">
        <v>603</v>
      </c>
      <c r="B1212">
        <v>523</v>
      </c>
      <c r="C1212" t="s">
        <v>2113</v>
      </c>
      <c r="D1212" t="s">
        <v>2114</v>
      </c>
      <c r="E1212" t="s">
        <v>2115</v>
      </c>
      <c r="F1212" t="s">
        <v>2116</v>
      </c>
      <c r="G1212" t="str">
        <f>"00024352"</f>
        <v>00024352</v>
      </c>
      <c r="H1212" t="s">
        <v>1443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Z1212">
        <v>0</v>
      </c>
      <c r="AA1212" t="s">
        <v>2117</v>
      </c>
    </row>
    <row r="1213" spans="1:27" x14ac:dyDescent="0.25">
      <c r="H1213">
        <v>601</v>
      </c>
    </row>
    <row r="1214" spans="1:27" x14ac:dyDescent="0.25">
      <c r="A1214">
        <v>604</v>
      </c>
      <c r="B1214">
        <v>134</v>
      </c>
      <c r="C1214" t="s">
        <v>2118</v>
      </c>
      <c r="D1214" t="s">
        <v>54</v>
      </c>
      <c r="E1214" t="s">
        <v>2119</v>
      </c>
      <c r="F1214" t="s">
        <v>2120</v>
      </c>
      <c r="G1214" t="str">
        <f>"00003287"</f>
        <v>00003287</v>
      </c>
      <c r="H1214" t="s">
        <v>268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Z1214">
        <v>0</v>
      </c>
      <c r="AA1214" t="s">
        <v>268</v>
      </c>
    </row>
    <row r="1215" spans="1:27" x14ac:dyDescent="0.25">
      <c r="H1215">
        <v>601</v>
      </c>
    </row>
    <row r="1216" spans="1:27" x14ac:dyDescent="0.25">
      <c r="A1216">
        <v>605</v>
      </c>
      <c r="B1216">
        <v>108</v>
      </c>
      <c r="C1216" t="s">
        <v>2121</v>
      </c>
      <c r="D1216" t="s">
        <v>1435</v>
      </c>
      <c r="E1216" t="s">
        <v>644</v>
      </c>
      <c r="F1216" t="s">
        <v>2122</v>
      </c>
      <c r="G1216" t="str">
        <f>"00228340"</f>
        <v>00228340</v>
      </c>
      <c r="H1216" t="s">
        <v>1595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14</v>
      </c>
      <c r="W1216">
        <v>98</v>
      </c>
      <c r="X1216">
        <v>0</v>
      </c>
      <c r="Z1216">
        <v>0</v>
      </c>
      <c r="AA1216" t="s">
        <v>2123</v>
      </c>
    </row>
    <row r="1217" spans="1:27" x14ac:dyDescent="0.25">
      <c r="H1217">
        <v>601</v>
      </c>
    </row>
    <row r="1218" spans="1:27" x14ac:dyDescent="0.25">
      <c r="A1218">
        <v>606</v>
      </c>
      <c r="B1218">
        <v>6</v>
      </c>
      <c r="C1218" t="s">
        <v>2124</v>
      </c>
      <c r="D1218" t="s">
        <v>2125</v>
      </c>
      <c r="E1218" t="s">
        <v>23</v>
      </c>
      <c r="F1218" t="s">
        <v>2126</v>
      </c>
      <c r="G1218" t="str">
        <f>"00228590"</f>
        <v>00228590</v>
      </c>
      <c r="H1218">
        <v>858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  <c r="Z1218">
        <v>0</v>
      </c>
      <c r="AA1218">
        <v>858</v>
      </c>
    </row>
    <row r="1219" spans="1:27" x14ac:dyDescent="0.25">
      <c r="H1219">
        <v>601</v>
      </c>
    </row>
    <row r="1220" spans="1:27" x14ac:dyDescent="0.25">
      <c r="A1220">
        <v>607</v>
      </c>
      <c r="B1220">
        <v>501</v>
      </c>
      <c r="C1220" t="s">
        <v>2127</v>
      </c>
      <c r="D1220" t="s">
        <v>233</v>
      </c>
      <c r="E1220" t="s">
        <v>39</v>
      </c>
      <c r="F1220" t="s">
        <v>2128</v>
      </c>
      <c r="G1220" t="str">
        <f>"201511026702"</f>
        <v>201511026702</v>
      </c>
      <c r="H1220" t="s">
        <v>357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9</v>
      </c>
      <c r="W1220">
        <v>63</v>
      </c>
      <c r="X1220">
        <v>0</v>
      </c>
      <c r="Z1220">
        <v>0</v>
      </c>
      <c r="AA1220" t="s">
        <v>2129</v>
      </c>
    </row>
    <row r="1221" spans="1:27" x14ac:dyDescent="0.25">
      <c r="H1221">
        <v>601</v>
      </c>
    </row>
    <row r="1222" spans="1:27" x14ac:dyDescent="0.25">
      <c r="A1222">
        <v>608</v>
      </c>
      <c r="B1222">
        <v>774</v>
      </c>
      <c r="C1222" t="s">
        <v>2130</v>
      </c>
      <c r="D1222" t="s">
        <v>2131</v>
      </c>
      <c r="E1222" t="s">
        <v>69</v>
      </c>
      <c r="F1222" t="s">
        <v>2132</v>
      </c>
      <c r="G1222" t="str">
        <f>"00099358"</f>
        <v>00099358</v>
      </c>
      <c r="H1222" t="s">
        <v>1809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0</v>
      </c>
      <c r="X1222">
        <v>0</v>
      </c>
      <c r="Z1222">
        <v>1</v>
      </c>
      <c r="AA1222" t="s">
        <v>1809</v>
      </c>
    </row>
    <row r="1223" spans="1:27" x14ac:dyDescent="0.25">
      <c r="H1223">
        <v>601</v>
      </c>
    </row>
    <row r="1224" spans="1:27" x14ac:dyDescent="0.25">
      <c r="A1224">
        <v>609</v>
      </c>
      <c r="B1224">
        <v>119</v>
      </c>
      <c r="C1224" t="s">
        <v>1276</v>
      </c>
      <c r="D1224" t="s">
        <v>271</v>
      </c>
      <c r="E1224" t="s">
        <v>15</v>
      </c>
      <c r="F1224" t="s">
        <v>2133</v>
      </c>
      <c r="G1224" t="str">
        <f>"201511029625"</f>
        <v>201511029625</v>
      </c>
      <c r="H1224" t="s">
        <v>1565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X1224">
        <v>0</v>
      </c>
      <c r="Z1224">
        <v>0</v>
      </c>
      <c r="AA1224" t="s">
        <v>2134</v>
      </c>
    </row>
    <row r="1225" spans="1:27" x14ac:dyDescent="0.25">
      <c r="H1225">
        <v>601</v>
      </c>
    </row>
    <row r="1226" spans="1:27" x14ac:dyDescent="0.25">
      <c r="A1226">
        <v>610</v>
      </c>
      <c r="B1226">
        <v>438</v>
      </c>
      <c r="C1226" t="s">
        <v>2135</v>
      </c>
      <c r="D1226" t="s">
        <v>100</v>
      </c>
      <c r="E1226" t="s">
        <v>84</v>
      </c>
      <c r="F1226" t="s">
        <v>2136</v>
      </c>
      <c r="G1226" t="str">
        <f>"00230520"</f>
        <v>00230520</v>
      </c>
      <c r="H1226" t="s">
        <v>1565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Z1226">
        <v>0</v>
      </c>
      <c r="AA1226" t="s">
        <v>2134</v>
      </c>
    </row>
    <row r="1227" spans="1:27" x14ac:dyDescent="0.25">
      <c r="H1227">
        <v>601</v>
      </c>
    </row>
    <row r="1228" spans="1:27" x14ac:dyDescent="0.25">
      <c r="A1228">
        <v>611</v>
      </c>
      <c r="B1228">
        <v>57</v>
      </c>
      <c r="C1228" t="s">
        <v>2137</v>
      </c>
      <c r="D1228" t="s">
        <v>193</v>
      </c>
      <c r="E1228" t="s">
        <v>95</v>
      </c>
      <c r="F1228" t="s">
        <v>2138</v>
      </c>
      <c r="G1228" t="str">
        <f>"201303000148"</f>
        <v>201303000148</v>
      </c>
      <c r="H1228" t="s">
        <v>437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11</v>
      </c>
      <c r="W1228">
        <v>77</v>
      </c>
      <c r="X1228">
        <v>0</v>
      </c>
      <c r="Z1228">
        <v>0</v>
      </c>
      <c r="AA1228" t="s">
        <v>2134</v>
      </c>
    </row>
    <row r="1229" spans="1:27" x14ac:dyDescent="0.25">
      <c r="H1229">
        <v>601</v>
      </c>
    </row>
    <row r="1230" spans="1:27" x14ac:dyDescent="0.25">
      <c r="A1230">
        <v>612</v>
      </c>
      <c r="B1230">
        <v>399</v>
      </c>
      <c r="C1230" t="s">
        <v>2139</v>
      </c>
      <c r="D1230" t="s">
        <v>687</v>
      </c>
      <c r="E1230" t="s">
        <v>69</v>
      </c>
      <c r="F1230" t="s">
        <v>2140</v>
      </c>
      <c r="G1230" t="str">
        <f>"201511007881"</f>
        <v>201511007881</v>
      </c>
      <c r="H1230" t="s">
        <v>750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5</v>
      </c>
      <c r="W1230">
        <v>35</v>
      </c>
      <c r="X1230">
        <v>0</v>
      </c>
      <c r="Z1230">
        <v>0</v>
      </c>
      <c r="AA1230" t="s">
        <v>2141</v>
      </c>
    </row>
    <row r="1231" spans="1:27" x14ac:dyDescent="0.25">
      <c r="H1231">
        <v>601</v>
      </c>
    </row>
    <row r="1232" spans="1:27" x14ac:dyDescent="0.25">
      <c r="A1232">
        <v>613</v>
      </c>
      <c r="B1232">
        <v>395</v>
      </c>
      <c r="C1232" t="s">
        <v>2142</v>
      </c>
      <c r="D1232" t="s">
        <v>543</v>
      </c>
      <c r="E1232" t="s">
        <v>327</v>
      </c>
      <c r="F1232" t="s">
        <v>2143</v>
      </c>
      <c r="G1232" t="str">
        <f>"201510004777"</f>
        <v>201510004777</v>
      </c>
      <c r="H1232" t="s">
        <v>2144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11</v>
      </c>
      <c r="W1232">
        <v>77</v>
      </c>
      <c r="X1232">
        <v>0</v>
      </c>
      <c r="Z1232">
        <v>0</v>
      </c>
      <c r="AA1232" t="s">
        <v>670</v>
      </c>
    </row>
    <row r="1233" spans="1:27" x14ac:dyDescent="0.25">
      <c r="H1233">
        <v>601</v>
      </c>
    </row>
    <row r="1234" spans="1:27" x14ac:dyDescent="0.25">
      <c r="A1234">
        <v>614</v>
      </c>
      <c r="B1234">
        <v>49</v>
      </c>
      <c r="C1234" t="s">
        <v>2145</v>
      </c>
      <c r="D1234" t="s">
        <v>2146</v>
      </c>
      <c r="E1234" t="s">
        <v>64</v>
      </c>
      <c r="F1234" t="s">
        <v>2147</v>
      </c>
      <c r="G1234" t="str">
        <f>"00024347"</f>
        <v>00024347</v>
      </c>
      <c r="H1234" t="s">
        <v>324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50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0</v>
      </c>
      <c r="X1234">
        <v>0</v>
      </c>
      <c r="Z1234">
        <v>0</v>
      </c>
      <c r="AA1234" t="s">
        <v>2148</v>
      </c>
    </row>
    <row r="1235" spans="1:27" x14ac:dyDescent="0.25">
      <c r="H1235">
        <v>601</v>
      </c>
    </row>
    <row r="1236" spans="1:27" x14ac:dyDescent="0.25">
      <c r="A1236">
        <v>615</v>
      </c>
      <c r="B1236">
        <v>463</v>
      </c>
      <c r="C1236" t="s">
        <v>2149</v>
      </c>
      <c r="D1236" t="s">
        <v>2150</v>
      </c>
      <c r="E1236" t="s">
        <v>39</v>
      </c>
      <c r="F1236" t="s">
        <v>2151</v>
      </c>
      <c r="G1236" t="str">
        <f>"00229025"</f>
        <v>00229025</v>
      </c>
      <c r="H1236" t="s">
        <v>378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X1236">
        <v>0</v>
      </c>
      <c r="Z1236">
        <v>1</v>
      </c>
      <c r="AA1236" t="s">
        <v>2152</v>
      </c>
    </row>
    <row r="1237" spans="1:27" x14ac:dyDescent="0.25">
      <c r="H1237">
        <v>601</v>
      </c>
    </row>
    <row r="1238" spans="1:27" x14ac:dyDescent="0.25">
      <c r="A1238">
        <v>616</v>
      </c>
      <c r="B1238">
        <v>514</v>
      </c>
      <c r="C1238" t="s">
        <v>2153</v>
      </c>
      <c r="D1238" t="s">
        <v>22</v>
      </c>
      <c r="E1238" t="s">
        <v>69</v>
      </c>
      <c r="F1238" t="s">
        <v>2154</v>
      </c>
      <c r="G1238" t="str">
        <f>"201511033576"</f>
        <v>201511033576</v>
      </c>
      <c r="H1238" t="s">
        <v>596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Z1238">
        <v>0</v>
      </c>
      <c r="AA1238" t="s">
        <v>596</v>
      </c>
    </row>
    <row r="1239" spans="1:27" x14ac:dyDescent="0.25">
      <c r="H1239">
        <v>601</v>
      </c>
    </row>
    <row r="1240" spans="1:27" x14ac:dyDescent="0.25">
      <c r="A1240">
        <v>617</v>
      </c>
      <c r="B1240">
        <v>62</v>
      </c>
      <c r="C1240" t="s">
        <v>2155</v>
      </c>
      <c r="D1240" t="s">
        <v>1065</v>
      </c>
      <c r="E1240" t="s">
        <v>29</v>
      </c>
      <c r="F1240" t="s">
        <v>2156</v>
      </c>
      <c r="G1240" t="str">
        <f>"201511007015"</f>
        <v>201511007015</v>
      </c>
      <c r="H1240" t="s">
        <v>540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0</v>
      </c>
      <c r="X1240">
        <v>0</v>
      </c>
      <c r="Z1240">
        <v>0</v>
      </c>
      <c r="AA1240" t="s">
        <v>2157</v>
      </c>
    </row>
    <row r="1241" spans="1:27" x14ac:dyDescent="0.25">
      <c r="H1241">
        <v>601</v>
      </c>
    </row>
    <row r="1242" spans="1:27" x14ac:dyDescent="0.25">
      <c r="A1242">
        <v>618</v>
      </c>
      <c r="B1242">
        <v>302</v>
      </c>
      <c r="C1242" t="s">
        <v>2158</v>
      </c>
      <c r="D1242" t="s">
        <v>444</v>
      </c>
      <c r="E1242" t="s">
        <v>95</v>
      </c>
      <c r="F1242" t="s">
        <v>2159</v>
      </c>
      <c r="G1242" t="str">
        <f>"00228641"</f>
        <v>00228641</v>
      </c>
      <c r="H1242" t="s">
        <v>441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0</v>
      </c>
      <c r="X1242">
        <v>0</v>
      </c>
      <c r="Z1242">
        <v>2</v>
      </c>
      <c r="AA1242" t="s">
        <v>441</v>
      </c>
    </row>
    <row r="1243" spans="1:27" x14ac:dyDescent="0.25">
      <c r="H1243">
        <v>601</v>
      </c>
    </row>
    <row r="1244" spans="1:27" x14ac:dyDescent="0.25">
      <c r="A1244">
        <v>619</v>
      </c>
      <c r="B1244">
        <v>4</v>
      </c>
      <c r="C1244" t="s">
        <v>2160</v>
      </c>
      <c r="D1244" t="s">
        <v>193</v>
      </c>
      <c r="E1244" t="s">
        <v>2161</v>
      </c>
      <c r="F1244" t="s">
        <v>2162</v>
      </c>
      <c r="G1244" t="str">
        <f>"00024852"</f>
        <v>00024852</v>
      </c>
      <c r="H1244" t="s">
        <v>962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6</v>
      </c>
      <c r="W1244">
        <v>42</v>
      </c>
      <c r="X1244">
        <v>0</v>
      </c>
      <c r="Z1244">
        <v>0</v>
      </c>
      <c r="AA1244" t="s">
        <v>2163</v>
      </c>
    </row>
    <row r="1245" spans="1:27" x14ac:dyDescent="0.25">
      <c r="H1245">
        <v>601</v>
      </c>
    </row>
    <row r="1246" spans="1:27" x14ac:dyDescent="0.25">
      <c r="A1246">
        <v>620</v>
      </c>
      <c r="B1246">
        <v>7</v>
      </c>
      <c r="C1246" t="s">
        <v>2164</v>
      </c>
      <c r="D1246" t="s">
        <v>1028</v>
      </c>
      <c r="E1246" t="s">
        <v>69</v>
      </c>
      <c r="F1246" t="s">
        <v>2165</v>
      </c>
      <c r="G1246" t="str">
        <f>"201511007798"</f>
        <v>201511007798</v>
      </c>
      <c r="H1246" t="s">
        <v>414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8</v>
      </c>
      <c r="W1246">
        <v>56</v>
      </c>
      <c r="X1246">
        <v>0</v>
      </c>
      <c r="Z1246">
        <v>0</v>
      </c>
      <c r="AA1246" t="s">
        <v>2166</v>
      </c>
    </row>
    <row r="1247" spans="1:27" x14ac:dyDescent="0.25">
      <c r="H1247">
        <v>601</v>
      </c>
    </row>
    <row r="1248" spans="1:27" x14ac:dyDescent="0.25">
      <c r="A1248">
        <v>621</v>
      </c>
      <c r="B1248">
        <v>276</v>
      </c>
      <c r="C1248" t="s">
        <v>2167</v>
      </c>
      <c r="D1248" t="s">
        <v>59</v>
      </c>
      <c r="E1248" t="s">
        <v>84</v>
      </c>
      <c r="F1248" t="s">
        <v>2168</v>
      </c>
      <c r="G1248" t="str">
        <f>"201511034972"</f>
        <v>201511034972</v>
      </c>
      <c r="H1248" t="s">
        <v>841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Z1248">
        <v>0</v>
      </c>
      <c r="AA1248" t="s">
        <v>841</v>
      </c>
    </row>
    <row r="1249" spans="1:27" x14ac:dyDescent="0.25">
      <c r="H1249">
        <v>601</v>
      </c>
    </row>
    <row r="1250" spans="1:27" x14ac:dyDescent="0.25">
      <c r="A1250">
        <v>622</v>
      </c>
      <c r="B1250">
        <v>668</v>
      </c>
      <c r="C1250" t="s">
        <v>2169</v>
      </c>
      <c r="D1250" t="s">
        <v>2080</v>
      </c>
      <c r="E1250" t="s">
        <v>84</v>
      </c>
      <c r="F1250" t="s">
        <v>2170</v>
      </c>
      <c r="G1250" t="str">
        <f>"00027158"</f>
        <v>00027158</v>
      </c>
      <c r="H1250" t="s">
        <v>1157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Z1250">
        <v>0</v>
      </c>
      <c r="AA1250" t="s">
        <v>2171</v>
      </c>
    </row>
    <row r="1251" spans="1:27" x14ac:dyDescent="0.25">
      <c r="H1251">
        <v>601</v>
      </c>
    </row>
    <row r="1252" spans="1:27" x14ac:dyDescent="0.25">
      <c r="A1252">
        <v>623</v>
      </c>
      <c r="B1252">
        <v>738</v>
      </c>
      <c r="C1252" t="s">
        <v>2172</v>
      </c>
      <c r="D1252" t="s">
        <v>168</v>
      </c>
      <c r="E1252" t="s">
        <v>244</v>
      </c>
      <c r="F1252" t="s">
        <v>2173</v>
      </c>
      <c r="G1252" t="str">
        <f>"00224426"</f>
        <v>00224426</v>
      </c>
      <c r="H1252" t="s">
        <v>1954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Z1252">
        <v>0</v>
      </c>
      <c r="AA1252" t="s">
        <v>2174</v>
      </c>
    </row>
    <row r="1253" spans="1:27" x14ac:dyDescent="0.25">
      <c r="H1253">
        <v>601</v>
      </c>
    </row>
    <row r="1254" spans="1:27" x14ac:dyDescent="0.25">
      <c r="A1254">
        <v>624</v>
      </c>
      <c r="B1254">
        <v>269</v>
      </c>
      <c r="C1254" t="s">
        <v>2175</v>
      </c>
      <c r="D1254" t="s">
        <v>2176</v>
      </c>
      <c r="E1254" t="s">
        <v>2177</v>
      </c>
      <c r="F1254" t="s">
        <v>2178</v>
      </c>
      <c r="G1254" t="str">
        <f>"00031043"</f>
        <v>00031043</v>
      </c>
      <c r="H1254" t="s">
        <v>795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0</v>
      </c>
      <c r="X1254">
        <v>0</v>
      </c>
      <c r="Z1254">
        <v>0</v>
      </c>
      <c r="AA1254" t="s">
        <v>795</v>
      </c>
    </row>
    <row r="1255" spans="1:27" x14ac:dyDescent="0.25">
      <c r="H1255">
        <v>601</v>
      </c>
    </row>
    <row r="1256" spans="1:27" x14ac:dyDescent="0.25">
      <c r="A1256">
        <v>625</v>
      </c>
      <c r="B1256">
        <v>494</v>
      </c>
      <c r="C1256" t="s">
        <v>2179</v>
      </c>
      <c r="D1256" t="s">
        <v>54</v>
      </c>
      <c r="E1256" t="s">
        <v>15</v>
      </c>
      <c r="F1256" t="s">
        <v>2180</v>
      </c>
      <c r="G1256" t="str">
        <f>"00092698"</f>
        <v>00092698</v>
      </c>
      <c r="H1256" t="s">
        <v>795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Z1256">
        <v>0</v>
      </c>
      <c r="AA1256" t="s">
        <v>795</v>
      </c>
    </row>
    <row r="1257" spans="1:27" x14ac:dyDescent="0.25">
      <c r="H1257">
        <v>601</v>
      </c>
    </row>
    <row r="1258" spans="1:27" x14ac:dyDescent="0.25">
      <c r="A1258">
        <v>626</v>
      </c>
      <c r="B1258">
        <v>16</v>
      </c>
      <c r="C1258" t="s">
        <v>2181</v>
      </c>
      <c r="D1258" t="s">
        <v>2182</v>
      </c>
      <c r="E1258" t="s">
        <v>29</v>
      </c>
      <c r="F1258" t="s">
        <v>2183</v>
      </c>
      <c r="G1258" t="str">
        <f>"00025761"</f>
        <v>00025761</v>
      </c>
      <c r="H1258" t="s">
        <v>111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Z1258">
        <v>0</v>
      </c>
      <c r="AA1258" t="s">
        <v>2184</v>
      </c>
    </row>
    <row r="1259" spans="1:27" x14ac:dyDescent="0.25">
      <c r="H1259">
        <v>601</v>
      </c>
    </row>
    <row r="1260" spans="1:27" x14ac:dyDescent="0.25">
      <c r="A1260">
        <v>627</v>
      </c>
      <c r="B1260">
        <v>704</v>
      </c>
      <c r="C1260" t="s">
        <v>2185</v>
      </c>
      <c r="D1260" t="s">
        <v>560</v>
      </c>
      <c r="E1260" t="s">
        <v>152</v>
      </c>
      <c r="F1260" t="s">
        <v>2186</v>
      </c>
      <c r="G1260" t="str">
        <f>"00222832"</f>
        <v>00222832</v>
      </c>
      <c r="H1260" t="s">
        <v>679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50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Z1260">
        <v>0</v>
      </c>
      <c r="AA1260" t="s">
        <v>2187</v>
      </c>
    </row>
    <row r="1261" spans="1:27" x14ac:dyDescent="0.25">
      <c r="H1261">
        <v>601</v>
      </c>
    </row>
    <row r="1262" spans="1:27" x14ac:dyDescent="0.25">
      <c r="A1262">
        <v>628</v>
      </c>
      <c r="B1262">
        <v>429</v>
      </c>
      <c r="C1262" t="s">
        <v>2188</v>
      </c>
      <c r="D1262" t="s">
        <v>2189</v>
      </c>
      <c r="E1262" t="s">
        <v>39</v>
      </c>
      <c r="F1262" t="s">
        <v>2190</v>
      </c>
      <c r="G1262" t="str">
        <f>"00050200"</f>
        <v>00050200</v>
      </c>
      <c r="H1262" t="s">
        <v>382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X1262">
        <v>0</v>
      </c>
      <c r="Z1262">
        <v>0</v>
      </c>
      <c r="AA1262" t="s">
        <v>2191</v>
      </c>
    </row>
    <row r="1263" spans="1:27" x14ac:dyDescent="0.25">
      <c r="H1263">
        <v>601</v>
      </c>
    </row>
    <row r="1264" spans="1:27" x14ac:dyDescent="0.25">
      <c r="A1264">
        <v>629</v>
      </c>
      <c r="B1264">
        <v>125</v>
      </c>
      <c r="C1264" t="s">
        <v>2192</v>
      </c>
      <c r="D1264" t="s">
        <v>593</v>
      </c>
      <c r="E1264" t="s">
        <v>29</v>
      </c>
      <c r="F1264" t="s">
        <v>2193</v>
      </c>
      <c r="G1264" t="str">
        <f>"201511031113"</f>
        <v>201511031113</v>
      </c>
      <c r="H1264" t="s">
        <v>324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6</v>
      </c>
      <c r="W1264">
        <v>42</v>
      </c>
      <c r="X1264">
        <v>0</v>
      </c>
      <c r="Z1264">
        <v>0</v>
      </c>
      <c r="AA1264" t="s">
        <v>2194</v>
      </c>
    </row>
    <row r="1265" spans="1:27" x14ac:dyDescent="0.25">
      <c r="H1265">
        <v>601</v>
      </c>
    </row>
    <row r="1266" spans="1:27" x14ac:dyDescent="0.25">
      <c r="A1266">
        <v>630</v>
      </c>
      <c r="B1266">
        <v>181</v>
      </c>
      <c r="C1266" t="s">
        <v>1985</v>
      </c>
      <c r="D1266" t="s">
        <v>1395</v>
      </c>
      <c r="E1266" t="s">
        <v>29</v>
      </c>
      <c r="F1266" t="s">
        <v>2195</v>
      </c>
      <c r="G1266" t="str">
        <f>"00224034"</f>
        <v>00224034</v>
      </c>
      <c r="H1266" t="s">
        <v>1176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0</v>
      </c>
      <c r="X1266">
        <v>0</v>
      </c>
      <c r="Z1266">
        <v>0</v>
      </c>
      <c r="AA1266" t="s">
        <v>1176</v>
      </c>
    </row>
    <row r="1267" spans="1:27" x14ac:dyDescent="0.25">
      <c r="H1267">
        <v>601</v>
      </c>
    </row>
    <row r="1268" spans="1:27" x14ac:dyDescent="0.25">
      <c r="A1268">
        <v>631</v>
      </c>
      <c r="B1268">
        <v>689</v>
      </c>
      <c r="C1268" t="s">
        <v>2196</v>
      </c>
      <c r="D1268" t="s">
        <v>935</v>
      </c>
      <c r="E1268" t="s">
        <v>152</v>
      </c>
      <c r="F1268" t="s">
        <v>2197</v>
      </c>
      <c r="G1268" t="str">
        <f>"00227507"</f>
        <v>00227507</v>
      </c>
      <c r="H1268" t="s">
        <v>353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50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Z1268">
        <v>0</v>
      </c>
      <c r="AA1268" t="s">
        <v>2198</v>
      </c>
    </row>
    <row r="1269" spans="1:27" x14ac:dyDescent="0.25">
      <c r="H1269">
        <v>601</v>
      </c>
    </row>
    <row r="1270" spans="1:27" x14ac:dyDescent="0.25">
      <c r="A1270">
        <v>632</v>
      </c>
      <c r="B1270">
        <v>416</v>
      </c>
      <c r="C1270" t="s">
        <v>2199</v>
      </c>
      <c r="D1270" t="s">
        <v>1691</v>
      </c>
      <c r="E1270" t="s">
        <v>101</v>
      </c>
      <c r="F1270" t="s">
        <v>2200</v>
      </c>
      <c r="G1270" t="str">
        <f>"00079731"</f>
        <v>00079731</v>
      </c>
      <c r="H1270" t="s">
        <v>2201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70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5</v>
      </c>
      <c r="W1270">
        <v>35</v>
      </c>
      <c r="X1270">
        <v>0</v>
      </c>
      <c r="Z1270">
        <v>0</v>
      </c>
      <c r="AA1270" t="s">
        <v>2198</v>
      </c>
    </row>
    <row r="1271" spans="1:27" x14ac:dyDescent="0.25">
      <c r="H1271">
        <v>601</v>
      </c>
    </row>
    <row r="1272" spans="1:27" x14ac:dyDescent="0.25">
      <c r="A1272">
        <v>633</v>
      </c>
      <c r="B1272">
        <v>446</v>
      </c>
      <c r="C1272" t="s">
        <v>2202</v>
      </c>
      <c r="D1272" t="s">
        <v>2203</v>
      </c>
      <c r="E1272" t="s">
        <v>79</v>
      </c>
      <c r="F1272" t="s">
        <v>2204</v>
      </c>
      <c r="G1272" t="str">
        <f>"201511025105"</f>
        <v>201511025105</v>
      </c>
      <c r="H1272" t="s">
        <v>925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Z1272">
        <v>0</v>
      </c>
      <c r="AA1272" t="s">
        <v>2205</v>
      </c>
    </row>
    <row r="1273" spans="1:27" x14ac:dyDescent="0.25">
      <c r="H1273">
        <v>601</v>
      </c>
    </row>
    <row r="1274" spans="1:27" x14ac:dyDescent="0.25">
      <c r="A1274">
        <v>634</v>
      </c>
      <c r="B1274">
        <v>164</v>
      </c>
      <c r="C1274" t="s">
        <v>2206</v>
      </c>
      <c r="D1274" t="s">
        <v>249</v>
      </c>
      <c r="E1274" t="s">
        <v>1179</v>
      </c>
      <c r="F1274" t="s">
        <v>2207</v>
      </c>
      <c r="G1274" t="str">
        <f>"00092859"</f>
        <v>00092859</v>
      </c>
      <c r="H1274" t="s">
        <v>2208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30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Z1274">
        <v>0</v>
      </c>
      <c r="AA1274" t="s">
        <v>2209</v>
      </c>
    </row>
    <row r="1275" spans="1:27" x14ac:dyDescent="0.25">
      <c r="H1275">
        <v>601</v>
      </c>
    </row>
    <row r="1276" spans="1:27" x14ac:dyDescent="0.25">
      <c r="A1276">
        <v>635</v>
      </c>
      <c r="B1276">
        <v>278</v>
      </c>
      <c r="C1276" t="s">
        <v>2210</v>
      </c>
      <c r="D1276" t="s">
        <v>193</v>
      </c>
      <c r="E1276" t="s">
        <v>161</v>
      </c>
      <c r="F1276" t="s">
        <v>2211</v>
      </c>
      <c r="G1276" t="str">
        <f>"00099250"</f>
        <v>00099250</v>
      </c>
      <c r="H1276">
        <v>814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Z1276">
        <v>0</v>
      </c>
      <c r="AA1276">
        <v>844</v>
      </c>
    </row>
    <row r="1277" spans="1:27" x14ac:dyDescent="0.25">
      <c r="H1277">
        <v>601</v>
      </c>
    </row>
    <row r="1278" spans="1:27" x14ac:dyDescent="0.25">
      <c r="A1278">
        <v>636</v>
      </c>
      <c r="B1278">
        <v>422</v>
      </c>
      <c r="C1278" t="s">
        <v>2212</v>
      </c>
      <c r="D1278" t="s">
        <v>332</v>
      </c>
      <c r="E1278" t="s">
        <v>19</v>
      </c>
      <c r="F1278" t="s">
        <v>2213</v>
      </c>
      <c r="G1278" t="str">
        <f>"00229058"</f>
        <v>00229058</v>
      </c>
      <c r="H1278">
        <v>814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Z1278">
        <v>0</v>
      </c>
      <c r="AA1278">
        <v>844</v>
      </c>
    </row>
    <row r="1279" spans="1:27" x14ac:dyDescent="0.25">
      <c r="H1279">
        <v>601</v>
      </c>
    </row>
    <row r="1280" spans="1:27" x14ac:dyDescent="0.25">
      <c r="A1280">
        <v>637</v>
      </c>
      <c r="B1280">
        <v>736</v>
      </c>
      <c r="C1280" t="s">
        <v>160</v>
      </c>
      <c r="D1280" t="s">
        <v>22</v>
      </c>
      <c r="E1280" t="s">
        <v>2214</v>
      </c>
      <c r="F1280" t="s">
        <v>2215</v>
      </c>
      <c r="G1280" t="str">
        <f>"00228887"</f>
        <v>00228887</v>
      </c>
      <c r="H1280">
        <v>781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9</v>
      </c>
      <c r="W1280">
        <v>63</v>
      </c>
      <c r="X1280">
        <v>0</v>
      </c>
      <c r="Z1280">
        <v>0</v>
      </c>
      <c r="AA1280">
        <v>844</v>
      </c>
    </row>
    <row r="1281" spans="1:27" x14ac:dyDescent="0.25">
      <c r="H1281">
        <v>601</v>
      </c>
    </row>
    <row r="1282" spans="1:27" x14ac:dyDescent="0.25">
      <c r="A1282">
        <v>638</v>
      </c>
      <c r="B1282">
        <v>52</v>
      </c>
      <c r="C1282" t="s">
        <v>2216</v>
      </c>
      <c r="D1282" t="s">
        <v>2217</v>
      </c>
      <c r="E1282" t="s">
        <v>29</v>
      </c>
      <c r="F1282" t="s">
        <v>2218</v>
      </c>
      <c r="G1282" t="str">
        <f>"00220715"</f>
        <v>00220715</v>
      </c>
      <c r="H1282" t="s">
        <v>1137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50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6</v>
      </c>
      <c r="W1282">
        <v>42</v>
      </c>
      <c r="X1282">
        <v>0</v>
      </c>
      <c r="Z1282">
        <v>0</v>
      </c>
      <c r="AA1282" t="s">
        <v>2219</v>
      </c>
    </row>
    <row r="1283" spans="1:27" x14ac:dyDescent="0.25">
      <c r="H1283">
        <v>601</v>
      </c>
    </row>
    <row r="1284" spans="1:27" x14ac:dyDescent="0.25">
      <c r="A1284">
        <v>639</v>
      </c>
      <c r="B1284">
        <v>496</v>
      </c>
      <c r="C1284" t="s">
        <v>2220</v>
      </c>
      <c r="D1284" t="s">
        <v>2221</v>
      </c>
      <c r="E1284" t="s">
        <v>2222</v>
      </c>
      <c r="F1284" t="s">
        <v>2223</v>
      </c>
      <c r="G1284" t="str">
        <f>"00073218"</f>
        <v>00073218</v>
      </c>
      <c r="H1284" t="s">
        <v>1322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0</v>
      </c>
      <c r="X1284">
        <v>0</v>
      </c>
      <c r="Z1284">
        <v>0</v>
      </c>
      <c r="AA1284" t="s">
        <v>2224</v>
      </c>
    </row>
    <row r="1285" spans="1:27" x14ac:dyDescent="0.25">
      <c r="H1285">
        <v>601</v>
      </c>
    </row>
    <row r="1286" spans="1:27" x14ac:dyDescent="0.25">
      <c r="A1286">
        <v>640</v>
      </c>
      <c r="B1286">
        <v>111</v>
      </c>
      <c r="C1286" t="s">
        <v>2225</v>
      </c>
      <c r="D1286" t="s">
        <v>22</v>
      </c>
      <c r="E1286" t="s">
        <v>29</v>
      </c>
      <c r="F1286" t="s">
        <v>2226</v>
      </c>
      <c r="G1286" t="str">
        <f>"201511034114"</f>
        <v>201511034114</v>
      </c>
      <c r="H1286" t="s">
        <v>2227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6</v>
      </c>
      <c r="W1286">
        <v>42</v>
      </c>
      <c r="X1286">
        <v>0</v>
      </c>
      <c r="Z1286">
        <v>0</v>
      </c>
      <c r="AA1286" t="s">
        <v>2228</v>
      </c>
    </row>
    <row r="1287" spans="1:27" x14ac:dyDescent="0.25">
      <c r="H1287">
        <v>601</v>
      </c>
    </row>
    <row r="1288" spans="1:27" x14ac:dyDescent="0.25">
      <c r="A1288">
        <v>641</v>
      </c>
      <c r="B1288">
        <v>304</v>
      </c>
      <c r="C1288" t="s">
        <v>314</v>
      </c>
      <c r="D1288" t="s">
        <v>477</v>
      </c>
      <c r="E1288" t="s">
        <v>39</v>
      </c>
      <c r="F1288" t="s">
        <v>2229</v>
      </c>
      <c r="G1288" t="str">
        <f>"201511033341"</f>
        <v>201511033341</v>
      </c>
      <c r="H1288" t="s">
        <v>1876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30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Z1288">
        <v>0</v>
      </c>
      <c r="AA1288" t="s">
        <v>2230</v>
      </c>
    </row>
    <row r="1289" spans="1:27" x14ac:dyDescent="0.25">
      <c r="H1289">
        <v>601</v>
      </c>
    </row>
    <row r="1290" spans="1:27" x14ac:dyDescent="0.25">
      <c r="A1290">
        <v>642</v>
      </c>
      <c r="B1290">
        <v>606</v>
      </c>
      <c r="C1290" t="s">
        <v>2231</v>
      </c>
      <c r="D1290" t="s">
        <v>827</v>
      </c>
      <c r="E1290" t="s">
        <v>23</v>
      </c>
      <c r="F1290" t="s">
        <v>2232</v>
      </c>
      <c r="G1290" t="str">
        <f>"00019773"</f>
        <v>00019773</v>
      </c>
      <c r="H1290">
        <v>781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30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Z1290">
        <v>0</v>
      </c>
      <c r="AA1290">
        <v>841</v>
      </c>
    </row>
    <row r="1291" spans="1:27" x14ac:dyDescent="0.25">
      <c r="H1291">
        <v>601</v>
      </c>
    </row>
    <row r="1292" spans="1:27" x14ac:dyDescent="0.25">
      <c r="A1292">
        <v>643</v>
      </c>
      <c r="B1292">
        <v>273</v>
      </c>
      <c r="C1292" t="s">
        <v>2233</v>
      </c>
      <c r="D1292" t="s">
        <v>2234</v>
      </c>
      <c r="E1292" t="s">
        <v>84</v>
      </c>
      <c r="F1292" t="s">
        <v>2235</v>
      </c>
      <c r="G1292" t="str">
        <f>"201511025112"</f>
        <v>201511025112</v>
      </c>
      <c r="H1292" t="s">
        <v>1055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0</v>
      </c>
      <c r="Z1292">
        <v>0</v>
      </c>
      <c r="AA1292" t="s">
        <v>2236</v>
      </c>
    </row>
    <row r="1293" spans="1:27" x14ac:dyDescent="0.25">
      <c r="H1293">
        <v>601</v>
      </c>
    </row>
    <row r="1294" spans="1:27" x14ac:dyDescent="0.25">
      <c r="A1294">
        <v>644</v>
      </c>
      <c r="B1294">
        <v>301</v>
      </c>
      <c r="C1294" t="s">
        <v>69</v>
      </c>
      <c r="D1294" t="s">
        <v>2237</v>
      </c>
      <c r="E1294" t="s">
        <v>60</v>
      </c>
      <c r="F1294" t="s">
        <v>2238</v>
      </c>
      <c r="G1294" t="str">
        <f>"00224593"</f>
        <v>00224593</v>
      </c>
      <c r="H1294" t="s">
        <v>1055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30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Z1294">
        <v>1</v>
      </c>
      <c r="AA1294" t="s">
        <v>2236</v>
      </c>
    </row>
    <row r="1295" spans="1:27" x14ac:dyDescent="0.25">
      <c r="H1295">
        <v>601</v>
      </c>
    </row>
    <row r="1296" spans="1:27" x14ac:dyDescent="0.25">
      <c r="A1296">
        <v>645</v>
      </c>
      <c r="B1296">
        <v>257</v>
      </c>
      <c r="C1296" t="s">
        <v>2239</v>
      </c>
      <c r="D1296" t="s">
        <v>134</v>
      </c>
      <c r="E1296" t="s">
        <v>39</v>
      </c>
      <c r="F1296" t="s">
        <v>2240</v>
      </c>
      <c r="G1296" t="str">
        <f>"201509000121"</f>
        <v>201509000121</v>
      </c>
      <c r="H1296" t="s">
        <v>1055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0</v>
      </c>
      <c r="X1296">
        <v>0</v>
      </c>
      <c r="Z1296">
        <v>0</v>
      </c>
      <c r="AA1296" t="s">
        <v>2236</v>
      </c>
    </row>
    <row r="1297" spans="1:27" x14ac:dyDescent="0.25">
      <c r="H1297">
        <v>601</v>
      </c>
    </row>
    <row r="1298" spans="1:27" x14ac:dyDescent="0.25">
      <c r="A1298">
        <v>646</v>
      </c>
      <c r="B1298">
        <v>127</v>
      </c>
      <c r="C1298" t="s">
        <v>2241</v>
      </c>
      <c r="D1298" t="s">
        <v>543</v>
      </c>
      <c r="E1298" t="s">
        <v>29</v>
      </c>
      <c r="F1298" t="s">
        <v>2242</v>
      </c>
      <c r="G1298" t="str">
        <f>"00073344"</f>
        <v>00073344</v>
      </c>
      <c r="H1298" t="s">
        <v>1055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>
        <v>0</v>
      </c>
      <c r="X1298">
        <v>0</v>
      </c>
      <c r="Z1298">
        <v>0</v>
      </c>
      <c r="AA1298" t="s">
        <v>2236</v>
      </c>
    </row>
    <row r="1299" spans="1:27" x14ac:dyDescent="0.25">
      <c r="H1299">
        <v>601</v>
      </c>
    </row>
    <row r="1300" spans="1:27" x14ac:dyDescent="0.25">
      <c r="A1300">
        <v>647</v>
      </c>
      <c r="B1300">
        <v>37</v>
      </c>
      <c r="C1300" t="s">
        <v>2243</v>
      </c>
      <c r="D1300" t="s">
        <v>2244</v>
      </c>
      <c r="E1300" t="s">
        <v>516</v>
      </c>
      <c r="F1300" t="s">
        <v>2245</v>
      </c>
      <c r="G1300" t="str">
        <f>"00227752"</f>
        <v>00227752</v>
      </c>
      <c r="H1300" t="s">
        <v>1055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Z1300">
        <v>0</v>
      </c>
      <c r="AA1300" t="s">
        <v>2236</v>
      </c>
    </row>
    <row r="1301" spans="1:27" x14ac:dyDescent="0.25">
      <c r="H1301">
        <v>601</v>
      </c>
    </row>
    <row r="1302" spans="1:27" x14ac:dyDescent="0.25">
      <c r="A1302">
        <v>648</v>
      </c>
      <c r="B1302">
        <v>767</v>
      </c>
      <c r="C1302" t="s">
        <v>2246</v>
      </c>
      <c r="D1302" t="s">
        <v>931</v>
      </c>
      <c r="E1302" t="s">
        <v>60</v>
      </c>
      <c r="F1302" t="s">
        <v>2247</v>
      </c>
      <c r="G1302" t="str">
        <f>"201403000138"</f>
        <v>201403000138</v>
      </c>
      <c r="H1302" t="s">
        <v>373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30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7</v>
      </c>
      <c r="W1302">
        <v>49</v>
      </c>
      <c r="X1302">
        <v>0</v>
      </c>
      <c r="Z1302">
        <v>0</v>
      </c>
      <c r="AA1302" t="s">
        <v>2248</v>
      </c>
    </row>
    <row r="1303" spans="1:27" x14ac:dyDescent="0.25">
      <c r="H1303">
        <v>601</v>
      </c>
    </row>
    <row r="1304" spans="1:27" x14ac:dyDescent="0.25">
      <c r="A1304">
        <v>649</v>
      </c>
      <c r="B1304">
        <v>319</v>
      </c>
      <c r="C1304" t="s">
        <v>2249</v>
      </c>
      <c r="D1304" t="s">
        <v>130</v>
      </c>
      <c r="E1304" t="s">
        <v>417</v>
      </c>
      <c r="F1304" t="s">
        <v>2250</v>
      </c>
      <c r="G1304" t="str">
        <f>"00049320"</f>
        <v>00049320</v>
      </c>
      <c r="H1304">
        <v>770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70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Z1304">
        <v>0</v>
      </c>
      <c r="AA1304">
        <v>840</v>
      </c>
    </row>
    <row r="1305" spans="1:27" x14ac:dyDescent="0.25">
      <c r="H1305">
        <v>601</v>
      </c>
    </row>
    <row r="1306" spans="1:27" x14ac:dyDescent="0.25">
      <c r="A1306">
        <v>650</v>
      </c>
      <c r="B1306">
        <v>200</v>
      </c>
      <c r="C1306" t="s">
        <v>2251</v>
      </c>
      <c r="D1306" t="s">
        <v>2252</v>
      </c>
      <c r="E1306" t="s">
        <v>1645</v>
      </c>
      <c r="F1306" t="s">
        <v>2253</v>
      </c>
      <c r="G1306" t="str">
        <f>"201511021963"</f>
        <v>201511021963</v>
      </c>
      <c r="H1306" t="s">
        <v>2254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50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</v>
      </c>
      <c r="W1306">
        <v>56</v>
      </c>
      <c r="X1306">
        <v>0</v>
      </c>
      <c r="Z1306">
        <v>0</v>
      </c>
      <c r="AA1306" t="s">
        <v>2255</v>
      </c>
    </row>
    <row r="1307" spans="1:27" x14ac:dyDescent="0.25">
      <c r="H1307">
        <v>601</v>
      </c>
    </row>
    <row r="1308" spans="1:27" x14ac:dyDescent="0.25">
      <c r="A1308">
        <v>651</v>
      </c>
      <c r="B1308">
        <v>539</v>
      </c>
      <c r="C1308" t="s">
        <v>2256</v>
      </c>
      <c r="D1308" t="s">
        <v>124</v>
      </c>
      <c r="E1308" t="s">
        <v>60</v>
      </c>
      <c r="F1308" t="s">
        <v>2257</v>
      </c>
      <c r="G1308" t="str">
        <f>"00229105"</f>
        <v>00229105</v>
      </c>
      <c r="H1308" t="s">
        <v>253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Z1308">
        <v>1</v>
      </c>
      <c r="AA1308" t="s">
        <v>2258</v>
      </c>
    </row>
    <row r="1309" spans="1:27" x14ac:dyDescent="0.25">
      <c r="H1309">
        <v>601</v>
      </c>
    </row>
    <row r="1310" spans="1:27" x14ac:dyDescent="0.25">
      <c r="A1310">
        <v>652</v>
      </c>
      <c r="B1310">
        <v>757</v>
      </c>
      <c r="C1310" t="s">
        <v>2259</v>
      </c>
      <c r="D1310" t="s">
        <v>59</v>
      </c>
      <c r="E1310" t="s">
        <v>29</v>
      </c>
      <c r="F1310" t="s">
        <v>2260</v>
      </c>
      <c r="G1310" t="str">
        <f>"201510004346"</f>
        <v>201510004346</v>
      </c>
      <c r="H1310" t="s">
        <v>361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Z1310">
        <v>0</v>
      </c>
      <c r="AA1310" t="s">
        <v>2261</v>
      </c>
    </row>
    <row r="1311" spans="1:27" x14ac:dyDescent="0.25">
      <c r="H1311">
        <v>601</v>
      </c>
    </row>
    <row r="1312" spans="1:27" x14ac:dyDescent="0.25">
      <c r="A1312">
        <v>653</v>
      </c>
      <c r="B1312">
        <v>623</v>
      </c>
      <c r="C1312" t="s">
        <v>2262</v>
      </c>
      <c r="D1312" t="s">
        <v>15</v>
      </c>
      <c r="E1312" t="s">
        <v>69</v>
      </c>
      <c r="F1312" t="s">
        <v>2263</v>
      </c>
      <c r="G1312" t="str">
        <f>"00020239"</f>
        <v>00020239</v>
      </c>
      <c r="H1312" t="s">
        <v>528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11</v>
      </c>
      <c r="W1312">
        <v>77</v>
      </c>
      <c r="X1312">
        <v>0</v>
      </c>
      <c r="Z1312">
        <v>1</v>
      </c>
      <c r="AA1312" t="s">
        <v>2261</v>
      </c>
    </row>
    <row r="1313" spans="1:27" x14ac:dyDescent="0.25">
      <c r="H1313">
        <v>601</v>
      </c>
    </row>
    <row r="1314" spans="1:27" x14ac:dyDescent="0.25">
      <c r="A1314">
        <v>654</v>
      </c>
      <c r="B1314">
        <v>237</v>
      </c>
      <c r="C1314" t="s">
        <v>2264</v>
      </c>
      <c r="D1314" t="s">
        <v>193</v>
      </c>
      <c r="E1314" t="s">
        <v>95</v>
      </c>
      <c r="F1314" t="s">
        <v>2265</v>
      </c>
      <c r="G1314" t="str">
        <f>"201510003739"</f>
        <v>201510003739</v>
      </c>
      <c r="H1314" t="s">
        <v>1816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50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0</v>
      </c>
      <c r="X1314">
        <v>0</v>
      </c>
      <c r="Z1314">
        <v>1</v>
      </c>
      <c r="AA1314" t="s">
        <v>2266</v>
      </c>
    </row>
    <row r="1315" spans="1:27" x14ac:dyDescent="0.25">
      <c r="H1315">
        <v>601</v>
      </c>
    </row>
    <row r="1316" spans="1:27" x14ac:dyDescent="0.25">
      <c r="A1316">
        <v>655</v>
      </c>
      <c r="B1316">
        <v>154</v>
      </c>
      <c r="C1316" t="s">
        <v>22</v>
      </c>
      <c r="D1316" t="s">
        <v>2267</v>
      </c>
      <c r="E1316" t="s">
        <v>2268</v>
      </c>
      <c r="F1316" t="s">
        <v>2269</v>
      </c>
      <c r="G1316" t="str">
        <f>"00223962"</f>
        <v>00223962</v>
      </c>
      <c r="H1316" t="s">
        <v>361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4</v>
      </c>
      <c r="W1316">
        <v>28</v>
      </c>
      <c r="X1316">
        <v>0</v>
      </c>
      <c r="Z1316">
        <v>0</v>
      </c>
      <c r="AA1316" t="s">
        <v>2270</v>
      </c>
    </row>
    <row r="1317" spans="1:27" x14ac:dyDescent="0.25">
      <c r="H1317">
        <v>601</v>
      </c>
    </row>
    <row r="1318" spans="1:27" x14ac:dyDescent="0.25">
      <c r="A1318">
        <v>656</v>
      </c>
      <c r="B1318">
        <v>356</v>
      </c>
      <c r="C1318" t="s">
        <v>2271</v>
      </c>
      <c r="D1318" t="s">
        <v>39</v>
      </c>
      <c r="E1318" t="s">
        <v>84</v>
      </c>
      <c r="F1318" t="s">
        <v>2272</v>
      </c>
      <c r="G1318" t="str">
        <f>"00018069"</f>
        <v>00018069</v>
      </c>
      <c r="H1318" t="s">
        <v>2273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25</v>
      </c>
      <c r="W1318">
        <v>175</v>
      </c>
      <c r="X1318">
        <v>0</v>
      </c>
      <c r="Z1318">
        <v>0</v>
      </c>
      <c r="AA1318" t="s">
        <v>2274</v>
      </c>
    </row>
    <row r="1319" spans="1:27" x14ac:dyDescent="0.25">
      <c r="H1319">
        <v>601</v>
      </c>
    </row>
    <row r="1320" spans="1:27" x14ac:dyDescent="0.25">
      <c r="A1320">
        <v>657</v>
      </c>
      <c r="B1320">
        <v>264</v>
      </c>
      <c r="C1320" t="s">
        <v>2275</v>
      </c>
      <c r="D1320" t="s">
        <v>2276</v>
      </c>
      <c r="E1320" t="s">
        <v>507</v>
      </c>
      <c r="F1320" t="s">
        <v>2277</v>
      </c>
      <c r="G1320" t="str">
        <f>"201407000106"</f>
        <v>201407000106</v>
      </c>
      <c r="H1320" t="s">
        <v>2278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70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0</v>
      </c>
      <c r="Z1320">
        <v>0</v>
      </c>
      <c r="AA1320" t="s">
        <v>2279</v>
      </c>
    </row>
    <row r="1321" spans="1:27" x14ac:dyDescent="0.25">
      <c r="H1321">
        <v>601</v>
      </c>
    </row>
    <row r="1322" spans="1:27" x14ac:dyDescent="0.25">
      <c r="A1322">
        <v>658</v>
      </c>
      <c r="B1322">
        <v>245</v>
      </c>
      <c r="C1322" t="s">
        <v>2280</v>
      </c>
      <c r="D1322" t="s">
        <v>2281</v>
      </c>
      <c r="E1322" t="s">
        <v>29</v>
      </c>
      <c r="F1322" t="s">
        <v>2282</v>
      </c>
      <c r="G1322" t="str">
        <f>"00047089"</f>
        <v>00047089</v>
      </c>
      <c r="H1322" t="s">
        <v>733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30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Z1322">
        <v>0</v>
      </c>
      <c r="AA1322" t="s">
        <v>2283</v>
      </c>
    </row>
    <row r="1323" spans="1:27" x14ac:dyDescent="0.25">
      <c r="H1323">
        <v>601</v>
      </c>
    </row>
    <row r="1324" spans="1:27" x14ac:dyDescent="0.25">
      <c r="A1324">
        <v>659</v>
      </c>
      <c r="B1324">
        <v>714</v>
      </c>
      <c r="C1324" t="s">
        <v>2284</v>
      </c>
      <c r="D1324" t="s">
        <v>2285</v>
      </c>
      <c r="E1324" t="s">
        <v>560</v>
      </c>
      <c r="F1324" t="s">
        <v>2286</v>
      </c>
      <c r="G1324" t="str">
        <f>"00022702"</f>
        <v>00022702</v>
      </c>
      <c r="H1324" t="s">
        <v>979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50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0</v>
      </c>
      <c r="Z1324">
        <v>0</v>
      </c>
      <c r="AA1324" t="s">
        <v>2287</v>
      </c>
    </row>
    <row r="1325" spans="1:27" x14ac:dyDescent="0.25">
      <c r="H1325">
        <v>601</v>
      </c>
    </row>
    <row r="1326" spans="1:27" x14ac:dyDescent="0.25">
      <c r="A1326">
        <v>660</v>
      </c>
      <c r="B1326">
        <v>575</v>
      </c>
      <c r="C1326" t="s">
        <v>2288</v>
      </c>
      <c r="D1326" t="s">
        <v>1489</v>
      </c>
      <c r="E1326" t="s">
        <v>60</v>
      </c>
      <c r="F1326" t="s">
        <v>2289</v>
      </c>
      <c r="G1326" t="str">
        <f>"201510003728"</f>
        <v>201510003728</v>
      </c>
      <c r="H1326">
        <v>803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X1326">
        <v>0</v>
      </c>
      <c r="Z1326">
        <v>0</v>
      </c>
      <c r="AA1326">
        <v>833</v>
      </c>
    </row>
    <row r="1327" spans="1:27" x14ac:dyDescent="0.25">
      <c r="H1327">
        <v>601</v>
      </c>
    </row>
    <row r="1328" spans="1:27" x14ac:dyDescent="0.25">
      <c r="A1328">
        <v>661</v>
      </c>
      <c r="B1328">
        <v>711</v>
      </c>
      <c r="C1328" t="s">
        <v>2290</v>
      </c>
      <c r="D1328" t="s">
        <v>100</v>
      </c>
      <c r="E1328" t="s">
        <v>69</v>
      </c>
      <c r="F1328" t="s">
        <v>2291</v>
      </c>
      <c r="G1328" t="str">
        <f>"201511037667"</f>
        <v>201511037667</v>
      </c>
      <c r="H1328">
        <v>803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30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0</v>
      </c>
      <c r="X1328">
        <v>0</v>
      </c>
      <c r="Z1328">
        <v>0</v>
      </c>
      <c r="AA1328">
        <v>833</v>
      </c>
    </row>
    <row r="1329" spans="1:27" x14ac:dyDescent="0.25">
      <c r="H1329">
        <v>601</v>
      </c>
    </row>
    <row r="1330" spans="1:27" x14ac:dyDescent="0.25">
      <c r="A1330">
        <v>662</v>
      </c>
      <c r="B1330">
        <v>44</v>
      </c>
      <c r="C1330" t="s">
        <v>2292</v>
      </c>
      <c r="D1330" t="s">
        <v>233</v>
      </c>
      <c r="E1330" t="s">
        <v>60</v>
      </c>
      <c r="F1330" t="s">
        <v>2293</v>
      </c>
      <c r="G1330" t="str">
        <f>"201511029278"</f>
        <v>201511029278</v>
      </c>
      <c r="H1330" t="s">
        <v>474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5</v>
      </c>
      <c r="W1330">
        <v>35</v>
      </c>
      <c r="X1330">
        <v>0</v>
      </c>
      <c r="Z1330">
        <v>0</v>
      </c>
      <c r="AA1330" t="s">
        <v>2294</v>
      </c>
    </row>
    <row r="1331" spans="1:27" x14ac:dyDescent="0.25">
      <c r="H1331">
        <v>601</v>
      </c>
    </row>
    <row r="1332" spans="1:27" x14ac:dyDescent="0.25">
      <c r="A1332">
        <v>663</v>
      </c>
      <c r="B1332">
        <v>650</v>
      </c>
      <c r="C1332" t="s">
        <v>2295</v>
      </c>
      <c r="D1332" t="s">
        <v>2296</v>
      </c>
      <c r="E1332" t="s">
        <v>15</v>
      </c>
      <c r="F1332" t="s">
        <v>2297</v>
      </c>
      <c r="G1332" t="str">
        <f>"00085960"</f>
        <v>00085960</v>
      </c>
      <c r="H1332" t="s">
        <v>1225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Z1332">
        <v>0</v>
      </c>
      <c r="AA1332" t="s">
        <v>2298</v>
      </c>
    </row>
    <row r="1333" spans="1:27" x14ac:dyDescent="0.25">
      <c r="H1333">
        <v>601</v>
      </c>
    </row>
    <row r="1334" spans="1:27" x14ac:dyDescent="0.25">
      <c r="A1334">
        <v>664</v>
      </c>
      <c r="B1334">
        <v>400</v>
      </c>
      <c r="C1334" t="s">
        <v>2299</v>
      </c>
      <c r="D1334" t="s">
        <v>2300</v>
      </c>
      <c r="E1334" t="s">
        <v>29</v>
      </c>
      <c r="F1334" t="s">
        <v>2301</v>
      </c>
      <c r="G1334" t="str">
        <f>"00224265"</f>
        <v>00224265</v>
      </c>
      <c r="H1334" t="s">
        <v>1225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Z1334">
        <v>0</v>
      </c>
      <c r="AA1334" t="s">
        <v>2298</v>
      </c>
    </row>
    <row r="1335" spans="1:27" x14ac:dyDescent="0.25">
      <c r="H1335">
        <v>601</v>
      </c>
    </row>
    <row r="1336" spans="1:27" x14ac:dyDescent="0.25">
      <c r="A1336">
        <v>665</v>
      </c>
      <c r="B1336">
        <v>318</v>
      </c>
      <c r="C1336" t="s">
        <v>2302</v>
      </c>
      <c r="D1336" t="s">
        <v>624</v>
      </c>
      <c r="E1336" t="s">
        <v>69</v>
      </c>
      <c r="F1336" t="s">
        <v>2303</v>
      </c>
      <c r="G1336" t="str">
        <f>"00153549"</f>
        <v>00153549</v>
      </c>
      <c r="H1336" t="s">
        <v>111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2</v>
      </c>
      <c r="W1336">
        <v>14</v>
      </c>
      <c r="X1336">
        <v>0</v>
      </c>
      <c r="Z1336">
        <v>0</v>
      </c>
      <c r="AA1336" t="s">
        <v>2304</v>
      </c>
    </row>
    <row r="1337" spans="1:27" x14ac:dyDescent="0.25">
      <c r="H1337">
        <v>601</v>
      </c>
    </row>
    <row r="1338" spans="1:27" x14ac:dyDescent="0.25">
      <c r="A1338">
        <v>666</v>
      </c>
      <c r="B1338">
        <v>754</v>
      </c>
      <c r="C1338" t="s">
        <v>2305</v>
      </c>
      <c r="D1338" t="s">
        <v>1680</v>
      </c>
      <c r="E1338" t="s">
        <v>165</v>
      </c>
      <c r="F1338" t="s">
        <v>2306</v>
      </c>
      <c r="G1338" t="str">
        <f>"200804000233"</f>
        <v>200804000233</v>
      </c>
      <c r="H1338">
        <v>781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50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Z1338">
        <v>0</v>
      </c>
      <c r="AA1338">
        <v>831</v>
      </c>
    </row>
    <row r="1339" spans="1:27" x14ac:dyDescent="0.25">
      <c r="H1339">
        <v>601</v>
      </c>
    </row>
    <row r="1340" spans="1:27" x14ac:dyDescent="0.25">
      <c r="A1340">
        <v>667</v>
      </c>
      <c r="B1340">
        <v>661</v>
      </c>
      <c r="C1340" t="s">
        <v>2307</v>
      </c>
      <c r="D1340" t="s">
        <v>2308</v>
      </c>
      <c r="E1340" t="s">
        <v>29</v>
      </c>
      <c r="F1340" t="s">
        <v>2309</v>
      </c>
      <c r="G1340" t="str">
        <f>"00229340"</f>
        <v>00229340</v>
      </c>
      <c r="H1340" t="s">
        <v>689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Z1340">
        <v>0</v>
      </c>
      <c r="AA1340" t="s">
        <v>689</v>
      </c>
    </row>
    <row r="1341" spans="1:27" x14ac:dyDescent="0.25">
      <c r="H1341">
        <v>601</v>
      </c>
    </row>
    <row r="1342" spans="1:27" x14ac:dyDescent="0.25">
      <c r="A1342">
        <v>668</v>
      </c>
      <c r="B1342">
        <v>582</v>
      </c>
      <c r="C1342" t="s">
        <v>2310</v>
      </c>
      <c r="D1342" t="s">
        <v>22</v>
      </c>
      <c r="E1342" t="s">
        <v>69</v>
      </c>
      <c r="F1342" t="s">
        <v>2311</v>
      </c>
      <c r="G1342" t="str">
        <f>"00017932"</f>
        <v>00017932</v>
      </c>
      <c r="H1342" t="s">
        <v>218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Z1342">
        <v>0</v>
      </c>
      <c r="AA1342" t="s">
        <v>2312</v>
      </c>
    </row>
    <row r="1343" spans="1:27" x14ac:dyDescent="0.25">
      <c r="H1343">
        <v>601</v>
      </c>
    </row>
    <row r="1344" spans="1:27" x14ac:dyDescent="0.25">
      <c r="A1344">
        <v>669</v>
      </c>
      <c r="B1344">
        <v>543</v>
      </c>
      <c r="C1344" t="s">
        <v>2313</v>
      </c>
      <c r="D1344" t="s">
        <v>1395</v>
      </c>
      <c r="E1344" t="s">
        <v>28</v>
      </c>
      <c r="F1344" t="s">
        <v>2314</v>
      </c>
      <c r="G1344" t="str">
        <f>"201511009218"</f>
        <v>201511009218</v>
      </c>
      <c r="H1344" t="s">
        <v>1701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Z1344">
        <v>0</v>
      </c>
      <c r="AA1344" t="s">
        <v>2315</v>
      </c>
    </row>
    <row r="1345" spans="1:27" x14ac:dyDescent="0.25">
      <c r="H1345">
        <v>601</v>
      </c>
    </row>
    <row r="1346" spans="1:27" x14ac:dyDescent="0.25">
      <c r="A1346">
        <v>670</v>
      </c>
      <c r="B1346">
        <v>764</v>
      </c>
      <c r="C1346" t="s">
        <v>2316</v>
      </c>
      <c r="D1346" t="s">
        <v>193</v>
      </c>
      <c r="E1346" t="s">
        <v>60</v>
      </c>
      <c r="F1346" t="s">
        <v>2317</v>
      </c>
      <c r="G1346" t="str">
        <f>"201511037445"</f>
        <v>201511037445</v>
      </c>
      <c r="H1346" t="s">
        <v>630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0</v>
      </c>
      <c r="X1346">
        <v>0</v>
      </c>
      <c r="Z1346">
        <v>1</v>
      </c>
      <c r="AA1346" t="s">
        <v>630</v>
      </c>
    </row>
    <row r="1347" spans="1:27" x14ac:dyDescent="0.25">
      <c r="H1347">
        <v>601</v>
      </c>
    </row>
    <row r="1348" spans="1:27" x14ac:dyDescent="0.25">
      <c r="A1348">
        <v>671</v>
      </c>
      <c r="B1348">
        <v>766</v>
      </c>
      <c r="C1348" t="s">
        <v>1337</v>
      </c>
      <c r="D1348" t="s">
        <v>124</v>
      </c>
      <c r="E1348" t="s">
        <v>69</v>
      </c>
      <c r="F1348" t="s">
        <v>2318</v>
      </c>
      <c r="G1348" t="str">
        <f>"00070067"</f>
        <v>00070067</v>
      </c>
      <c r="H1348" t="s">
        <v>154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50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X1348">
        <v>0</v>
      </c>
      <c r="Z1348">
        <v>0</v>
      </c>
      <c r="AA1348" t="s">
        <v>2319</v>
      </c>
    </row>
    <row r="1349" spans="1:27" x14ac:dyDescent="0.25">
      <c r="H1349">
        <v>601</v>
      </c>
    </row>
    <row r="1350" spans="1:27" x14ac:dyDescent="0.25">
      <c r="A1350">
        <v>672</v>
      </c>
      <c r="B1350">
        <v>105</v>
      </c>
      <c r="C1350" t="s">
        <v>2264</v>
      </c>
      <c r="D1350" t="s">
        <v>54</v>
      </c>
      <c r="E1350" t="s">
        <v>39</v>
      </c>
      <c r="F1350" t="s">
        <v>2320</v>
      </c>
      <c r="G1350" t="str">
        <f>"201511027815"</f>
        <v>201511027815</v>
      </c>
      <c r="H1350" t="s">
        <v>679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X1350">
        <v>0</v>
      </c>
      <c r="Z1350">
        <v>0</v>
      </c>
      <c r="AA1350" t="s">
        <v>2321</v>
      </c>
    </row>
    <row r="1351" spans="1:27" x14ac:dyDescent="0.25">
      <c r="H1351">
        <v>601</v>
      </c>
    </row>
    <row r="1352" spans="1:27" x14ac:dyDescent="0.25">
      <c r="A1352">
        <v>673</v>
      </c>
      <c r="B1352">
        <v>368</v>
      </c>
      <c r="C1352" t="s">
        <v>2322</v>
      </c>
      <c r="D1352" t="s">
        <v>332</v>
      </c>
      <c r="E1352" t="s">
        <v>29</v>
      </c>
      <c r="F1352" t="s">
        <v>2323</v>
      </c>
      <c r="G1352" t="str">
        <f>"201511042071"</f>
        <v>201511042071</v>
      </c>
      <c r="H1352" t="s">
        <v>679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0</v>
      </c>
      <c r="Z1352">
        <v>0</v>
      </c>
      <c r="AA1352" t="s">
        <v>2321</v>
      </c>
    </row>
    <row r="1353" spans="1:27" x14ac:dyDescent="0.25">
      <c r="H1353">
        <v>601</v>
      </c>
    </row>
    <row r="1354" spans="1:27" x14ac:dyDescent="0.25">
      <c r="A1354">
        <v>674</v>
      </c>
      <c r="B1354">
        <v>686</v>
      </c>
      <c r="C1354" t="s">
        <v>2324</v>
      </c>
      <c r="D1354" t="s">
        <v>332</v>
      </c>
      <c r="E1354" t="s">
        <v>188</v>
      </c>
      <c r="F1354" t="s">
        <v>2325</v>
      </c>
      <c r="G1354" t="str">
        <f>"201511041818"</f>
        <v>201511041818</v>
      </c>
      <c r="H1354" t="s">
        <v>1565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0</v>
      </c>
      <c r="Z1354">
        <v>0</v>
      </c>
      <c r="AA1354" t="s">
        <v>1565</v>
      </c>
    </row>
    <row r="1355" spans="1:27" x14ac:dyDescent="0.25">
      <c r="H1355">
        <v>601</v>
      </c>
    </row>
    <row r="1356" spans="1:27" x14ac:dyDescent="0.25">
      <c r="A1356">
        <v>675</v>
      </c>
      <c r="B1356">
        <v>748</v>
      </c>
      <c r="C1356" t="s">
        <v>167</v>
      </c>
      <c r="D1356" t="s">
        <v>54</v>
      </c>
      <c r="E1356" t="s">
        <v>227</v>
      </c>
      <c r="F1356" t="s">
        <v>2326</v>
      </c>
      <c r="G1356" t="str">
        <f>"00008908"</f>
        <v>00008908</v>
      </c>
      <c r="H1356" t="s">
        <v>832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Z1356">
        <v>0</v>
      </c>
      <c r="AA1356" t="s">
        <v>2327</v>
      </c>
    </row>
    <row r="1357" spans="1:27" x14ac:dyDescent="0.25">
      <c r="H1357">
        <v>601</v>
      </c>
    </row>
    <row r="1358" spans="1:27" x14ac:dyDescent="0.25">
      <c r="A1358">
        <v>676</v>
      </c>
      <c r="B1358">
        <v>36</v>
      </c>
      <c r="C1358" t="s">
        <v>2328</v>
      </c>
      <c r="D1358" t="s">
        <v>60</v>
      </c>
      <c r="E1358" t="s">
        <v>101</v>
      </c>
      <c r="F1358" t="s">
        <v>2329</v>
      </c>
      <c r="G1358" t="str">
        <f>"00224514"</f>
        <v>00224514</v>
      </c>
      <c r="H1358" t="s">
        <v>1221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Z1358">
        <v>0</v>
      </c>
      <c r="AA1358" t="s">
        <v>2330</v>
      </c>
    </row>
    <row r="1359" spans="1:27" x14ac:dyDescent="0.25">
      <c r="H1359">
        <v>601</v>
      </c>
    </row>
    <row r="1360" spans="1:27" x14ac:dyDescent="0.25">
      <c r="A1360">
        <v>677</v>
      </c>
      <c r="B1360">
        <v>424</v>
      </c>
      <c r="C1360" t="s">
        <v>2331</v>
      </c>
      <c r="D1360" t="s">
        <v>422</v>
      </c>
      <c r="E1360" t="s">
        <v>79</v>
      </c>
      <c r="F1360" t="s">
        <v>2332</v>
      </c>
      <c r="G1360" t="str">
        <f>"201511015107"</f>
        <v>201511015107</v>
      </c>
      <c r="H1360" t="s">
        <v>2201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50</v>
      </c>
      <c r="O1360">
        <v>0</v>
      </c>
      <c r="P1360">
        <v>30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0</v>
      </c>
      <c r="Z1360">
        <v>0</v>
      </c>
      <c r="AA1360" t="s">
        <v>2333</v>
      </c>
    </row>
    <row r="1361" spans="1:27" x14ac:dyDescent="0.25">
      <c r="H1361">
        <v>601</v>
      </c>
    </row>
    <row r="1362" spans="1:27" x14ac:dyDescent="0.25">
      <c r="A1362">
        <v>678</v>
      </c>
      <c r="B1362">
        <v>626</v>
      </c>
      <c r="C1362" t="s">
        <v>2334</v>
      </c>
      <c r="D1362" t="s">
        <v>54</v>
      </c>
      <c r="E1362" t="s">
        <v>101</v>
      </c>
      <c r="F1362" t="s">
        <v>2335</v>
      </c>
      <c r="G1362" t="str">
        <f>"201511035784"</f>
        <v>201511035784</v>
      </c>
      <c r="H1362" t="s">
        <v>1157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Z1362">
        <v>0</v>
      </c>
      <c r="AA1362" t="s">
        <v>1157</v>
      </c>
    </row>
    <row r="1363" spans="1:27" x14ac:dyDescent="0.25">
      <c r="H1363">
        <v>601</v>
      </c>
    </row>
    <row r="1364" spans="1:27" x14ac:dyDescent="0.25">
      <c r="A1364">
        <v>679</v>
      </c>
      <c r="B1364">
        <v>41</v>
      </c>
      <c r="C1364" t="s">
        <v>2336</v>
      </c>
      <c r="D1364" t="s">
        <v>130</v>
      </c>
      <c r="E1364" t="s">
        <v>60</v>
      </c>
      <c r="F1364" t="s">
        <v>2337</v>
      </c>
      <c r="G1364" t="str">
        <f>"201105000083"</f>
        <v>201105000083</v>
      </c>
      <c r="H1364" t="s">
        <v>812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0</v>
      </c>
      <c r="Z1364">
        <v>0</v>
      </c>
      <c r="AA1364" t="s">
        <v>2338</v>
      </c>
    </row>
    <row r="1365" spans="1:27" x14ac:dyDescent="0.25">
      <c r="H1365">
        <v>601</v>
      </c>
    </row>
    <row r="1366" spans="1:27" x14ac:dyDescent="0.25">
      <c r="A1366">
        <v>680</v>
      </c>
      <c r="B1366">
        <v>106</v>
      </c>
      <c r="C1366" t="s">
        <v>2339</v>
      </c>
      <c r="D1366" t="s">
        <v>193</v>
      </c>
      <c r="E1366" t="s">
        <v>109</v>
      </c>
      <c r="F1366" t="s">
        <v>2340</v>
      </c>
      <c r="G1366" t="str">
        <f>"201511011129"</f>
        <v>201511011129</v>
      </c>
      <c r="H1366" t="s">
        <v>91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Z1366">
        <v>0</v>
      </c>
      <c r="AA1366" t="s">
        <v>2341</v>
      </c>
    </row>
    <row r="1367" spans="1:27" x14ac:dyDescent="0.25">
      <c r="H1367">
        <v>601</v>
      </c>
    </row>
    <row r="1368" spans="1:27" x14ac:dyDescent="0.25">
      <c r="A1368">
        <v>681</v>
      </c>
      <c r="B1368">
        <v>284</v>
      </c>
      <c r="C1368" t="s">
        <v>2342</v>
      </c>
      <c r="D1368" t="s">
        <v>1723</v>
      </c>
      <c r="E1368" t="s">
        <v>996</v>
      </c>
      <c r="F1368" t="s">
        <v>2343</v>
      </c>
      <c r="G1368" t="str">
        <f>"00224448"</f>
        <v>00224448</v>
      </c>
      <c r="H1368" t="s">
        <v>111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0</v>
      </c>
      <c r="Z1368">
        <v>0</v>
      </c>
      <c r="AA1368" t="s">
        <v>111</v>
      </c>
    </row>
    <row r="1369" spans="1:27" x14ac:dyDescent="0.25">
      <c r="H1369">
        <v>601</v>
      </c>
    </row>
    <row r="1370" spans="1:27" x14ac:dyDescent="0.25">
      <c r="A1370">
        <v>682</v>
      </c>
      <c r="B1370">
        <v>289</v>
      </c>
      <c r="C1370" t="s">
        <v>2344</v>
      </c>
      <c r="D1370" t="s">
        <v>139</v>
      </c>
      <c r="E1370" t="s">
        <v>15</v>
      </c>
      <c r="F1370" t="s">
        <v>2345</v>
      </c>
      <c r="G1370" t="str">
        <f>"00036126"</f>
        <v>00036126</v>
      </c>
      <c r="H1370" t="s">
        <v>373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</v>
      </c>
      <c r="W1370">
        <v>56</v>
      </c>
      <c r="X1370">
        <v>0</v>
      </c>
      <c r="Z1370">
        <v>0</v>
      </c>
      <c r="AA1370" t="s">
        <v>2346</v>
      </c>
    </row>
    <row r="1371" spans="1:27" x14ac:dyDescent="0.25">
      <c r="H1371">
        <v>601</v>
      </c>
    </row>
    <row r="1372" spans="1:27" x14ac:dyDescent="0.25">
      <c r="A1372">
        <v>683</v>
      </c>
      <c r="B1372">
        <v>391</v>
      </c>
      <c r="C1372" t="s">
        <v>314</v>
      </c>
      <c r="D1372" t="s">
        <v>422</v>
      </c>
      <c r="E1372" t="s">
        <v>60</v>
      </c>
      <c r="F1372" t="s">
        <v>2347</v>
      </c>
      <c r="G1372" t="str">
        <f>"201511041941"</f>
        <v>201511041941</v>
      </c>
      <c r="H1372" t="s">
        <v>584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50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  <c r="X1372">
        <v>0</v>
      </c>
      <c r="Z1372">
        <v>0</v>
      </c>
      <c r="AA1372" t="s">
        <v>2348</v>
      </c>
    </row>
    <row r="1373" spans="1:27" x14ac:dyDescent="0.25">
      <c r="H1373">
        <v>601</v>
      </c>
    </row>
    <row r="1374" spans="1:27" x14ac:dyDescent="0.25">
      <c r="A1374">
        <v>684</v>
      </c>
      <c r="B1374">
        <v>413</v>
      </c>
      <c r="C1374" t="s">
        <v>2349</v>
      </c>
      <c r="D1374" t="s">
        <v>22</v>
      </c>
      <c r="E1374" t="s">
        <v>101</v>
      </c>
      <c r="F1374" t="s">
        <v>2350</v>
      </c>
      <c r="G1374" t="str">
        <f>"00228811"</f>
        <v>00228811</v>
      </c>
      <c r="H1374" t="s">
        <v>382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Z1374">
        <v>0</v>
      </c>
      <c r="AA1374" t="s">
        <v>382</v>
      </c>
    </row>
    <row r="1375" spans="1:27" x14ac:dyDescent="0.25">
      <c r="H1375">
        <v>601</v>
      </c>
    </row>
    <row r="1376" spans="1:27" x14ac:dyDescent="0.25">
      <c r="A1376">
        <v>685</v>
      </c>
      <c r="B1376">
        <v>537</v>
      </c>
      <c r="C1376" t="s">
        <v>2288</v>
      </c>
      <c r="D1376" t="s">
        <v>84</v>
      </c>
      <c r="E1376" t="s">
        <v>101</v>
      </c>
      <c r="F1376" t="s">
        <v>2351</v>
      </c>
      <c r="G1376" t="str">
        <f>"00089583"</f>
        <v>00089583</v>
      </c>
      <c r="H1376" t="s">
        <v>925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X1376">
        <v>0</v>
      </c>
      <c r="Z1376">
        <v>0</v>
      </c>
      <c r="AA1376" t="s">
        <v>925</v>
      </c>
    </row>
    <row r="1377" spans="1:27" x14ac:dyDescent="0.25">
      <c r="H1377">
        <v>601</v>
      </c>
    </row>
    <row r="1378" spans="1:27" x14ac:dyDescent="0.25">
      <c r="A1378">
        <v>686</v>
      </c>
      <c r="B1378">
        <v>567</v>
      </c>
      <c r="C1378" t="s">
        <v>2352</v>
      </c>
      <c r="D1378" t="s">
        <v>332</v>
      </c>
      <c r="E1378" t="s">
        <v>538</v>
      </c>
      <c r="F1378" t="s">
        <v>2353</v>
      </c>
      <c r="G1378" t="str">
        <f>"201511005091"</f>
        <v>201511005091</v>
      </c>
      <c r="H1378" t="s">
        <v>274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5</v>
      </c>
      <c r="W1378">
        <v>35</v>
      </c>
      <c r="X1378">
        <v>0</v>
      </c>
      <c r="Z1378">
        <v>0</v>
      </c>
      <c r="AA1378" t="s">
        <v>2354</v>
      </c>
    </row>
    <row r="1379" spans="1:27" x14ac:dyDescent="0.25">
      <c r="H1379">
        <v>601</v>
      </c>
    </row>
    <row r="1380" spans="1:27" x14ac:dyDescent="0.25">
      <c r="A1380">
        <v>687</v>
      </c>
      <c r="B1380">
        <v>315</v>
      </c>
      <c r="C1380" t="s">
        <v>2355</v>
      </c>
      <c r="D1380" t="s">
        <v>2356</v>
      </c>
      <c r="E1380" t="s">
        <v>202</v>
      </c>
      <c r="F1380" t="s">
        <v>2357</v>
      </c>
      <c r="G1380" t="str">
        <f>"201511006918"</f>
        <v>201511006918</v>
      </c>
      <c r="H1380" t="s">
        <v>2208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Z1380">
        <v>1</v>
      </c>
      <c r="AA1380" t="s">
        <v>2358</v>
      </c>
    </row>
    <row r="1381" spans="1:27" x14ac:dyDescent="0.25">
      <c r="H1381">
        <v>601</v>
      </c>
    </row>
    <row r="1382" spans="1:27" x14ac:dyDescent="0.25">
      <c r="A1382">
        <v>688</v>
      </c>
      <c r="B1382">
        <v>601</v>
      </c>
      <c r="C1382" t="s">
        <v>2359</v>
      </c>
      <c r="D1382" t="s">
        <v>114</v>
      </c>
      <c r="E1382" t="s">
        <v>327</v>
      </c>
      <c r="F1382" t="s">
        <v>2360</v>
      </c>
      <c r="G1382" t="str">
        <f>"00227764"</f>
        <v>00227764</v>
      </c>
      <c r="H1382" t="s">
        <v>2208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X1382">
        <v>0</v>
      </c>
      <c r="Z1382">
        <v>0</v>
      </c>
      <c r="AA1382" t="s">
        <v>2358</v>
      </c>
    </row>
    <row r="1383" spans="1:27" x14ac:dyDescent="0.25">
      <c r="H1383">
        <v>601</v>
      </c>
    </row>
    <row r="1384" spans="1:27" x14ac:dyDescent="0.25">
      <c r="A1384">
        <v>689</v>
      </c>
      <c r="B1384">
        <v>492</v>
      </c>
      <c r="C1384" t="s">
        <v>2361</v>
      </c>
      <c r="D1384" t="s">
        <v>2362</v>
      </c>
      <c r="E1384" t="s">
        <v>29</v>
      </c>
      <c r="F1384" t="s">
        <v>2363</v>
      </c>
      <c r="G1384" t="str">
        <f>"201511030941"</f>
        <v>201511030941</v>
      </c>
      <c r="H1384">
        <v>814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Z1384">
        <v>0</v>
      </c>
      <c r="AA1384">
        <v>814</v>
      </c>
    </row>
    <row r="1385" spans="1:27" x14ac:dyDescent="0.25">
      <c r="H1385">
        <v>601</v>
      </c>
    </row>
    <row r="1386" spans="1:27" x14ac:dyDescent="0.25">
      <c r="A1386">
        <v>690</v>
      </c>
      <c r="B1386">
        <v>624</v>
      </c>
      <c r="C1386" t="s">
        <v>2364</v>
      </c>
      <c r="D1386" t="s">
        <v>1179</v>
      </c>
      <c r="E1386" t="s">
        <v>39</v>
      </c>
      <c r="F1386" t="s">
        <v>2365</v>
      </c>
      <c r="G1386" t="str">
        <f>"00027787"</f>
        <v>00027787</v>
      </c>
      <c r="H1386" t="s">
        <v>713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70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  <c r="X1386">
        <v>0</v>
      </c>
      <c r="Z1386">
        <v>0</v>
      </c>
      <c r="AA1386" t="s">
        <v>2366</v>
      </c>
    </row>
    <row r="1387" spans="1:27" x14ac:dyDescent="0.25">
      <c r="H1387">
        <v>601</v>
      </c>
    </row>
    <row r="1388" spans="1:27" x14ac:dyDescent="0.25">
      <c r="A1388">
        <v>691</v>
      </c>
      <c r="B1388">
        <v>428</v>
      </c>
      <c r="C1388" t="s">
        <v>2367</v>
      </c>
      <c r="D1388" t="s">
        <v>196</v>
      </c>
      <c r="E1388" t="s">
        <v>69</v>
      </c>
      <c r="F1388" t="s">
        <v>2368</v>
      </c>
      <c r="G1388" t="str">
        <f>"201511027325"</f>
        <v>201511027325</v>
      </c>
      <c r="H1388" t="s">
        <v>2369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18</v>
      </c>
      <c r="W1388">
        <v>126</v>
      </c>
      <c r="X1388">
        <v>0</v>
      </c>
      <c r="Z1388">
        <v>0</v>
      </c>
      <c r="AA1388" t="s">
        <v>2370</v>
      </c>
    </row>
    <row r="1389" spans="1:27" x14ac:dyDescent="0.25">
      <c r="H1389">
        <v>601</v>
      </c>
    </row>
    <row r="1390" spans="1:27" x14ac:dyDescent="0.25">
      <c r="A1390">
        <v>692</v>
      </c>
      <c r="B1390">
        <v>783</v>
      </c>
      <c r="C1390" t="s">
        <v>2371</v>
      </c>
      <c r="D1390" t="s">
        <v>2372</v>
      </c>
      <c r="E1390" t="s">
        <v>23</v>
      </c>
      <c r="F1390" t="s">
        <v>2373</v>
      </c>
      <c r="G1390" t="str">
        <f>"201511037769"</f>
        <v>201511037769</v>
      </c>
      <c r="H1390" t="s">
        <v>2374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30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6</v>
      </c>
      <c r="W1390">
        <v>42</v>
      </c>
      <c r="X1390">
        <v>0</v>
      </c>
      <c r="Z1390">
        <v>1</v>
      </c>
      <c r="AA1390" t="s">
        <v>2375</v>
      </c>
    </row>
    <row r="1391" spans="1:27" x14ac:dyDescent="0.25">
      <c r="H1391">
        <v>601</v>
      </c>
    </row>
    <row r="1392" spans="1:27" x14ac:dyDescent="0.25">
      <c r="A1392">
        <v>693</v>
      </c>
      <c r="B1392">
        <v>60</v>
      </c>
      <c r="C1392" t="s">
        <v>636</v>
      </c>
      <c r="D1392" t="s">
        <v>2376</v>
      </c>
      <c r="E1392" t="s">
        <v>84</v>
      </c>
      <c r="F1392" t="s">
        <v>2377</v>
      </c>
      <c r="G1392" t="str">
        <f>"00225286"</f>
        <v>00225286</v>
      </c>
      <c r="H1392" t="s">
        <v>962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Z1392">
        <v>0</v>
      </c>
      <c r="AA1392" t="s">
        <v>2378</v>
      </c>
    </row>
    <row r="1393" spans="1:27" x14ac:dyDescent="0.25">
      <c r="H1393">
        <v>601</v>
      </c>
    </row>
    <row r="1394" spans="1:27" x14ac:dyDescent="0.25">
      <c r="A1394">
        <v>694</v>
      </c>
      <c r="B1394">
        <v>107</v>
      </c>
      <c r="C1394" t="s">
        <v>2379</v>
      </c>
      <c r="D1394" t="s">
        <v>1065</v>
      </c>
      <c r="E1394" t="s">
        <v>2380</v>
      </c>
      <c r="F1394" t="s">
        <v>2381</v>
      </c>
      <c r="G1394" t="str">
        <f>"201512000652"</f>
        <v>201512000652</v>
      </c>
      <c r="H1394" t="s">
        <v>253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X1394">
        <v>0</v>
      </c>
      <c r="Z1394">
        <v>0</v>
      </c>
      <c r="AA1394" t="s">
        <v>253</v>
      </c>
    </row>
    <row r="1395" spans="1:27" x14ac:dyDescent="0.25">
      <c r="H1395">
        <v>601</v>
      </c>
    </row>
    <row r="1396" spans="1:27" x14ac:dyDescent="0.25">
      <c r="A1396">
        <v>695</v>
      </c>
      <c r="B1396">
        <v>483</v>
      </c>
      <c r="C1396" t="s">
        <v>2382</v>
      </c>
      <c r="D1396" t="s">
        <v>477</v>
      </c>
      <c r="E1396" t="s">
        <v>115</v>
      </c>
      <c r="F1396" t="s">
        <v>2383</v>
      </c>
      <c r="G1396" t="str">
        <f>"201511012686"</f>
        <v>201511012686</v>
      </c>
      <c r="H1396" t="s">
        <v>1293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50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3</v>
      </c>
      <c r="W1396">
        <v>21</v>
      </c>
      <c r="X1396">
        <v>0</v>
      </c>
      <c r="Z1396">
        <v>0</v>
      </c>
      <c r="AA1396" t="s">
        <v>2384</v>
      </c>
    </row>
    <row r="1397" spans="1:27" x14ac:dyDescent="0.25">
      <c r="H1397">
        <v>601</v>
      </c>
    </row>
    <row r="1398" spans="1:27" x14ac:dyDescent="0.25">
      <c r="A1398">
        <v>696</v>
      </c>
      <c r="B1398">
        <v>306</v>
      </c>
      <c r="C1398" t="s">
        <v>2385</v>
      </c>
      <c r="D1398" t="s">
        <v>2386</v>
      </c>
      <c r="E1398" t="s">
        <v>39</v>
      </c>
      <c r="F1398" t="s">
        <v>2387</v>
      </c>
      <c r="G1398" t="str">
        <f>"00230318"</f>
        <v>00230318</v>
      </c>
      <c r="H1398" t="s">
        <v>154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30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  <c r="X1398">
        <v>0</v>
      </c>
      <c r="Z1398">
        <v>1</v>
      </c>
      <c r="AA1398" t="s">
        <v>2388</v>
      </c>
    </row>
    <row r="1399" spans="1:27" x14ac:dyDescent="0.25">
      <c r="H1399">
        <v>601</v>
      </c>
    </row>
    <row r="1400" spans="1:27" x14ac:dyDescent="0.25">
      <c r="A1400">
        <v>697</v>
      </c>
      <c r="B1400">
        <v>596</v>
      </c>
      <c r="C1400" t="s">
        <v>2344</v>
      </c>
      <c r="D1400" t="s">
        <v>2389</v>
      </c>
      <c r="E1400" t="s">
        <v>69</v>
      </c>
      <c r="F1400" t="s">
        <v>2390</v>
      </c>
      <c r="G1400" t="str">
        <f>"201511021650"</f>
        <v>201511021650</v>
      </c>
      <c r="H1400" t="s">
        <v>361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  <c r="X1400">
        <v>0</v>
      </c>
      <c r="Z1400">
        <v>0</v>
      </c>
      <c r="AA1400" t="s">
        <v>361</v>
      </c>
    </row>
    <row r="1401" spans="1:27" x14ac:dyDescent="0.25">
      <c r="H1401">
        <v>601</v>
      </c>
    </row>
    <row r="1402" spans="1:27" x14ac:dyDescent="0.25">
      <c r="A1402">
        <v>698</v>
      </c>
      <c r="B1402">
        <v>195</v>
      </c>
      <c r="C1402" t="s">
        <v>1851</v>
      </c>
      <c r="D1402" t="s">
        <v>1848</v>
      </c>
      <c r="E1402" t="s">
        <v>60</v>
      </c>
      <c r="F1402" t="s">
        <v>2391</v>
      </c>
      <c r="G1402" t="str">
        <f>"00028908"</f>
        <v>00028908</v>
      </c>
      <c r="H1402" t="s">
        <v>729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50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W1402">
        <v>0</v>
      </c>
      <c r="X1402">
        <v>0</v>
      </c>
      <c r="Z1402">
        <v>0</v>
      </c>
      <c r="AA1402" t="s">
        <v>2392</v>
      </c>
    </row>
    <row r="1403" spans="1:27" x14ac:dyDescent="0.25">
      <c r="H1403">
        <v>601</v>
      </c>
    </row>
    <row r="1404" spans="1:27" x14ac:dyDescent="0.25">
      <c r="A1404">
        <v>699</v>
      </c>
      <c r="B1404">
        <v>80</v>
      </c>
      <c r="C1404" t="s">
        <v>2393</v>
      </c>
      <c r="D1404" t="s">
        <v>2394</v>
      </c>
      <c r="E1404" t="s">
        <v>23</v>
      </c>
      <c r="F1404" t="s">
        <v>2395</v>
      </c>
      <c r="G1404" t="str">
        <f>"00226251"</f>
        <v>00226251</v>
      </c>
      <c r="H1404" t="s">
        <v>316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Z1404">
        <v>0</v>
      </c>
      <c r="AA1404" t="s">
        <v>2396</v>
      </c>
    </row>
    <row r="1405" spans="1:27" x14ac:dyDescent="0.25">
      <c r="H1405">
        <v>601</v>
      </c>
    </row>
    <row r="1406" spans="1:27" x14ac:dyDescent="0.25">
      <c r="A1406">
        <v>700</v>
      </c>
      <c r="B1406">
        <v>308</v>
      </c>
      <c r="C1406" t="s">
        <v>2397</v>
      </c>
      <c r="D1406" t="s">
        <v>59</v>
      </c>
      <c r="E1406" t="s">
        <v>19</v>
      </c>
      <c r="F1406" t="s">
        <v>2398</v>
      </c>
      <c r="G1406" t="str">
        <f>"201511043348"</f>
        <v>201511043348</v>
      </c>
      <c r="H1406" t="s">
        <v>324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Z1406">
        <v>0</v>
      </c>
      <c r="AA1406" t="s">
        <v>324</v>
      </c>
    </row>
    <row r="1407" spans="1:27" x14ac:dyDescent="0.25">
      <c r="H1407">
        <v>601</v>
      </c>
    </row>
    <row r="1408" spans="1:27" x14ac:dyDescent="0.25">
      <c r="A1408">
        <v>701</v>
      </c>
      <c r="B1408">
        <v>288</v>
      </c>
      <c r="C1408" t="s">
        <v>2399</v>
      </c>
      <c r="D1408" t="s">
        <v>100</v>
      </c>
      <c r="E1408" t="s">
        <v>69</v>
      </c>
      <c r="F1408" t="s">
        <v>2400</v>
      </c>
      <c r="G1408" t="str">
        <f>"00016463"</f>
        <v>00016463</v>
      </c>
      <c r="H1408" t="s">
        <v>324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X1408">
        <v>0</v>
      </c>
      <c r="Z1408">
        <v>1</v>
      </c>
      <c r="AA1408" t="s">
        <v>324</v>
      </c>
    </row>
    <row r="1409" spans="1:27" x14ac:dyDescent="0.25">
      <c r="H1409">
        <v>601</v>
      </c>
    </row>
    <row r="1410" spans="1:27" x14ac:dyDescent="0.25">
      <c r="A1410">
        <v>702</v>
      </c>
      <c r="B1410">
        <v>300</v>
      </c>
      <c r="C1410" t="s">
        <v>2401</v>
      </c>
      <c r="D1410" t="s">
        <v>329</v>
      </c>
      <c r="E1410" t="s">
        <v>29</v>
      </c>
      <c r="F1410" t="s">
        <v>2402</v>
      </c>
      <c r="G1410" t="str">
        <f>"00210171"</f>
        <v>00210171</v>
      </c>
      <c r="H1410" t="s">
        <v>324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0</v>
      </c>
      <c r="X1410">
        <v>0</v>
      </c>
      <c r="Z1410">
        <v>0</v>
      </c>
      <c r="AA1410" t="s">
        <v>324</v>
      </c>
    </row>
    <row r="1411" spans="1:27" x14ac:dyDescent="0.25">
      <c r="H1411">
        <v>601</v>
      </c>
    </row>
    <row r="1412" spans="1:27" x14ac:dyDescent="0.25">
      <c r="A1412">
        <v>703</v>
      </c>
      <c r="B1412">
        <v>117</v>
      </c>
      <c r="C1412" t="s">
        <v>2403</v>
      </c>
      <c r="D1412" t="s">
        <v>233</v>
      </c>
      <c r="E1412" t="s">
        <v>64</v>
      </c>
      <c r="F1412" t="s">
        <v>2404</v>
      </c>
      <c r="G1412" t="str">
        <f>"201511011735"</f>
        <v>201511011735</v>
      </c>
      <c r="H1412">
        <v>748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</v>
      </c>
      <c r="W1412">
        <v>56</v>
      </c>
      <c r="X1412">
        <v>0</v>
      </c>
      <c r="Z1412">
        <v>0</v>
      </c>
      <c r="AA1412">
        <v>804</v>
      </c>
    </row>
    <row r="1413" spans="1:27" x14ac:dyDescent="0.25">
      <c r="H1413">
        <v>601</v>
      </c>
    </row>
    <row r="1414" spans="1:27" x14ac:dyDescent="0.25">
      <c r="A1414">
        <v>704</v>
      </c>
      <c r="B1414">
        <v>333</v>
      </c>
      <c r="C1414" t="s">
        <v>2405</v>
      </c>
      <c r="D1414" t="s">
        <v>2406</v>
      </c>
      <c r="E1414" t="s">
        <v>60</v>
      </c>
      <c r="F1414" t="s">
        <v>2407</v>
      </c>
      <c r="G1414" t="str">
        <f>"00225357"</f>
        <v>00225357</v>
      </c>
      <c r="H1414">
        <v>803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W1414">
        <v>0</v>
      </c>
      <c r="X1414">
        <v>0</v>
      </c>
      <c r="Z1414">
        <v>1</v>
      </c>
      <c r="AA1414">
        <v>803</v>
      </c>
    </row>
    <row r="1415" spans="1:27" x14ac:dyDescent="0.25">
      <c r="H1415">
        <v>601</v>
      </c>
    </row>
    <row r="1416" spans="1:27" x14ac:dyDescent="0.25">
      <c r="A1416">
        <v>705</v>
      </c>
      <c r="B1416">
        <v>503</v>
      </c>
      <c r="C1416" t="s">
        <v>2408</v>
      </c>
      <c r="D1416" t="s">
        <v>59</v>
      </c>
      <c r="E1416" t="s">
        <v>39</v>
      </c>
      <c r="F1416" t="s">
        <v>2409</v>
      </c>
      <c r="G1416" t="str">
        <f>"00229598"</f>
        <v>00229598</v>
      </c>
      <c r="H1416" t="s">
        <v>1225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0</v>
      </c>
      <c r="X1416">
        <v>0</v>
      </c>
      <c r="Z1416">
        <v>0</v>
      </c>
      <c r="AA1416" t="s">
        <v>1225</v>
      </c>
    </row>
    <row r="1417" spans="1:27" x14ac:dyDescent="0.25">
      <c r="H1417">
        <v>601</v>
      </c>
    </row>
    <row r="1418" spans="1:27" x14ac:dyDescent="0.25">
      <c r="A1418">
        <v>706</v>
      </c>
      <c r="B1418">
        <v>27</v>
      </c>
      <c r="C1418" t="s">
        <v>2410</v>
      </c>
      <c r="D1418" t="s">
        <v>677</v>
      </c>
      <c r="E1418" t="s">
        <v>15</v>
      </c>
      <c r="F1418" t="s">
        <v>2411</v>
      </c>
      <c r="G1418" t="str">
        <f>"00092676"</f>
        <v>00092676</v>
      </c>
      <c r="H1418" t="s">
        <v>1225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X1418">
        <v>0</v>
      </c>
      <c r="Z1418">
        <v>0</v>
      </c>
      <c r="AA1418" t="s">
        <v>1225</v>
      </c>
    </row>
    <row r="1419" spans="1:27" x14ac:dyDescent="0.25">
      <c r="H1419">
        <v>601</v>
      </c>
    </row>
    <row r="1420" spans="1:27" x14ac:dyDescent="0.25">
      <c r="A1420">
        <v>707</v>
      </c>
      <c r="B1420">
        <v>352</v>
      </c>
      <c r="C1420" t="s">
        <v>2412</v>
      </c>
      <c r="D1420" t="s">
        <v>613</v>
      </c>
      <c r="E1420" t="s">
        <v>1623</v>
      </c>
      <c r="F1420" t="s">
        <v>2413</v>
      </c>
      <c r="G1420" t="str">
        <f>"00225080"</f>
        <v>00225080</v>
      </c>
      <c r="H1420" t="s">
        <v>1225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Z1420">
        <v>0</v>
      </c>
      <c r="AA1420" t="s">
        <v>1225</v>
      </c>
    </row>
    <row r="1421" spans="1:27" x14ac:dyDescent="0.25">
      <c r="H1421">
        <v>601</v>
      </c>
    </row>
    <row r="1422" spans="1:27" x14ac:dyDescent="0.25">
      <c r="A1422">
        <v>708</v>
      </c>
      <c r="B1422">
        <v>641</v>
      </c>
      <c r="C1422" t="s">
        <v>2414</v>
      </c>
      <c r="D1422" t="s">
        <v>168</v>
      </c>
      <c r="E1422" t="s">
        <v>469</v>
      </c>
      <c r="F1422" t="s">
        <v>2415</v>
      </c>
      <c r="G1422" t="str">
        <f>"201511029528"</f>
        <v>201511029528</v>
      </c>
      <c r="H1422" t="s">
        <v>2416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30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Z1422">
        <v>1</v>
      </c>
      <c r="AA1422" t="s">
        <v>2417</v>
      </c>
    </row>
    <row r="1423" spans="1:27" x14ac:dyDescent="0.25">
      <c r="H1423">
        <v>601</v>
      </c>
    </row>
    <row r="1424" spans="1:27" x14ac:dyDescent="0.25">
      <c r="A1424">
        <v>709</v>
      </c>
      <c r="B1424">
        <v>161</v>
      </c>
      <c r="C1424" t="s">
        <v>2418</v>
      </c>
      <c r="D1424" t="s">
        <v>134</v>
      </c>
      <c r="E1424" t="s">
        <v>29</v>
      </c>
      <c r="F1424" t="s">
        <v>2419</v>
      </c>
      <c r="G1424" t="str">
        <f>"201510005050"</f>
        <v>201510005050</v>
      </c>
      <c r="H1424" t="s">
        <v>2227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X1424">
        <v>0</v>
      </c>
      <c r="Z1424">
        <v>0</v>
      </c>
      <c r="AA1424" t="s">
        <v>2227</v>
      </c>
    </row>
    <row r="1425" spans="1:27" x14ac:dyDescent="0.25">
      <c r="H1425">
        <v>601</v>
      </c>
    </row>
    <row r="1426" spans="1:27" x14ac:dyDescent="0.25">
      <c r="A1426">
        <v>710</v>
      </c>
      <c r="B1426">
        <v>759</v>
      </c>
      <c r="C1426" t="s">
        <v>2420</v>
      </c>
      <c r="D1426" t="s">
        <v>114</v>
      </c>
      <c r="E1426" t="s">
        <v>69</v>
      </c>
      <c r="F1426" t="s">
        <v>2421</v>
      </c>
      <c r="G1426" t="str">
        <f>"201511035143"</f>
        <v>201511035143</v>
      </c>
      <c r="H1426">
        <v>770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W1426">
        <v>0</v>
      </c>
      <c r="X1426">
        <v>0</v>
      </c>
      <c r="Z1426">
        <v>0</v>
      </c>
      <c r="AA1426">
        <v>800</v>
      </c>
    </row>
    <row r="1427" spans="1:27" x14ac:dyDescent="0.25">
      <c r="H1427">
        <v>601</v>
      </c>
    </row>
    <row r="1428" spans="1:27" x14ac:dyDescent="0.25">
      <c r="A1428">
        <v>711</v>
      </c>
      <c r="B1428">
        <v>234</v>
      </c>
      <c r="C1428" t="s">
        <v>1174</v>
      </c>
      <c r="D1428" t="s">
        <v>193</v>
      </c>
      <c r="E1428" t="s">
        <v>2422</v>
      </c>
      <c r="F1428" t="s">
        <v>2423</v>
      </c>
      <c r="G1428" t="str">
        <f>"201511023559"</f>
        <v>201511023559</v>
      </c>
      <c r="H1428" t="s">
        <v>2424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W1428">
        <v>0</v>
      </c>
      <c r="X1428">
        <v>0</v>
      </c>
      <c r="Z1428">
        <v>0</v>
      </c>
      <c r="AA1428" t="s">
        <v>2425</v>
      </c>
    </row>
    <row r="1429" spans="1:27" x14ac:dyDescent="0.25">
      <c r="H1429">
        <v>601</v>
      </c>
    </row>
    <row r="1430" spans="1:27" x14ac:dyDescent="0.25">
      <c r="A1430">
        <v>712</v>
      </c>
      <c r="B1430">
        <v>695</v>
      </c>
      <c r="C1430" t="s">
        <v>2426</v>
      </c>
      <c r="D1430" t="s">
        <v>202</v>
      </c>
      <c r="E1430" t="s">
        <v>161</v>
      </c>
      <c r="F1430" t="s">
        <v>2427</v>
      </c>
      <c r="G1430" t="str">
        <f>"201511018604"</f>
        <v>201511018604</v>
      </c>
      <c r="H1430" t="s">
        <v>218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Z1430">
        <v>0</v>
      </c>
      <c r="AA1430" t="s">
        <v>218</v>
      </c>
    </row>
    <row r="1431" spans="1:27" x14ac:dyDescent="0.25">
      <c r="H1431">
        <v>601</v>
      </c>
    </row>
    <row r="1432" spans="1:27" x14ac:dyDescent="0.25">
      <c r="A1432">
        <v>713</v>
      </c>
      <c r="B1432">
        <v>521</v>
      </c>
      <c r="C1432" t="s">
        <v>2428</v>
      </c>
      <c r="D1432" t="s">
        <v>22</v>
      </c>
      <c r="E1432" t="s">
        <v>23</v>
      </c>
      <c r="F1432" t="s">
        <v>2429</v>
      </c>
      <c r="G1432" t="str">
        <f>"00227994"</f>
        <v>00227994</v>
      </c>
      <c r="H1432" t="s">
        <v>2430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6</v>
      </c>
      <c r="W1432">
        <v>42</v>
      </c>
      <c r="X1432">
        <v>0</v>
      </c>
      <c r="Z1432">
        <v>0</v>
      </c>
      <c r="AA1432" t="s">
        <v>2431</v>
      </c>
    </row>
    <row r="1433" spans="1:27" x14ac:dyDescent="0.25">
      <c r="H1433">
        <v>601</v>
      </c>
    </row>
    <row r="1434" spans="1:27" x14ac:dyDescent="0.25">
      <c r="A1434">
        <v>714</v>
      </c>
      <c r="B1434">
        <v>157</v>
      </c>
      <c r="C1434" t="s">
        <v>2432</v>
      </c>
      <c r="D1434" t="s">
        <v>654</v>
      </c>
      <c r="E1434" t="s">
        <v>29</v>
      </c>
      <c r="F1434" t="s">
        <v>2433</v>
      </c>
      <c r="G1434" t="str">
        <f>"00069259"</f>
        <v>00069259</v>
      </c>
      <c r="H1434" t="s">
        <v>1465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Z1434">
        <v>1</v>
      </c>
      <c r="AA1434" t="s">
        <v>2434</v>
      </c>
    </row>
    <row r="1435" spans="1:27" x14ac:dyDescent="0.25">
      <c r="H1435">
        <v>601</v>
      </c>
    </row>
    <row r="1436" spans="1:27" x14ac:dyDescent="0.25">
      <c r="A1436">
        <v>715</v>
      </c>
      <c r="B1436">
        <v>282</v>
      </c>
      <c r="C1436" t="s">
        <v>2435</v>
      </c>
      <c r="D1436" t="s">
        <v>2436</v>
      </c>
      <c r="E1436" t="s">
        <v>469</v>
      </c>
      <c r="F1436" t="s">
        <v>2437</v>
      </c>
      <c r="G1436" t="str">
        <f>"00217928"</f>
        <v>00217928</v>
      </c>
      <c r="H1436" t="s">
        <v>1465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Z1436">
        <v>0</v>
      </c>
      <c r="AA1436" t="s">
        <v>2434</v>
      </c>
    </row>
    <row r="1437" spans="1:27" x14ac:dyDescent="0.25">
      <c r="H1437">
        <v>601</v>
      </c>
    </row>
    <row r="1438" spans="1:27" x14ac:dyDescent="0.25">
      <c r="A1438">
        <v>716</v>
      </c>
      <c r="B1438">
        <v>549</v>
      </c>
      <c r="C1438" t="s">
        <v>2438</v>
      </c>
      <c r="D1438" t="s">
        <v>817</v>
      </c>
      <c r="E1438" t="s">
        <v>19</v>
      </c>
      <c r="F1438" t="s">
        <v>2439</v>
      </c>
      <c r="G1438" t="str">
        <f>"201511043311"</f>
        <v>201511043311</v>
      </c>
      <c r="H1438">
        <v>737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8</v>
      </c>
      <c r="W1438">
        <v>56</v>
      </c>
      <c r="X1438">
        <v>0</v>
      </c>
      <c r="Z1438">
        <v>1</v>
      </c>
      <c r="AA1438">
        <v>793</v>
      </c>
    </row>
    <row r="1439" spans="1:27" x14ac:dyDescent="0.25">
      <c r="H1439">
        <v>601</v>
      </c>
    </row>
    <row r="1440" spans="1:27" x14ac:dyDescent="0.25">
      <c r="A1440">
        <v>717</v>
      </c>
      <c r="B1440">
        <v>121</v>
      </c>
      <c r="C1440" t="s">
        <v>2440</v>
      </c>
      <c r="D1440" t="s">
        <v>175</v>
      </c>
      <c r="E1440" t="s">
        <v>2441</v>
      </c>
      <c r="F1440" t="s">
        <v>2442</v>
      </c>
      <c r="G1440" t="str">
        <f>"00224334"</f>
        <v>00224334</v>
      </c>
      <c r="H1440" t="s">
        <v>812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X1440">
        <v>0</v>
      </c>
      <c r="Z1440">
        <v>0</v>
      </c>
      <c r="AA1440" t="s">
        <v>812</v>
      </c>
    </row>
    <row r="1441" spans="1:27" x14ac:dyDescent="0.25">
      <c r="H1441">
        <v>601</v>
      </c>
    </row>
    <row r="1442" spans="1:27" x14ac:dyDescent="0.25">
      <c r="A1442">
        <v>718</v>
      </c>
      <c r="B1442">
        <v>380</v>
      </c>
      <c r="C1442" t="s">
        <v>2443</v>
      </c>
      <c r="D1442" t="s">
        <v>1279</v>
      </c>
      <c r="E1442" t="s">
        <v>60</v>
      </c>
      <c r="F1442" t="s">
        <v>2444</v>
      </c>
      <c r="G1442" t="str">
        <f>"00144200"</f>
        <v>00144200</v>
      </c>
      <c r="H1442" t="s">
        <v>2208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Z1442">
        <v>0</v>
      </c>
      <c r="AA1442" t="s">
        <v>2208</v>
      </c>
    </row>
    <row r="1443" spans="1:27" x14ac:dyDescent="0.25">
      <c r="H1443">
        <v>601</v>
      </c>
    </row>
    <row r="1444" spans="1:27" x14ac:dyDescent="0.25">
      <c r="A1444">
        <v>719</v>
      </c>
      <c r="B1444">
        <v>631</v>
      </c>
      <c r="C1444" t="s">
        <v>2445</v>
      </c>
      <c r="D1444" t="s">
        <v>2446</v>
      </c>
      <c r="E1444" t="s">
        <v>95</v>
      </c>
      <c r="F1444" t="s">
        <v>2447</v>
      </c>
      <c r="G1444" t="str">
        <f>"00050108"</f>
        <v>00050108</v>
      </c>
      <c r="H1444" t="s">
        <v>2208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Z1444">
        <v>1</v>
      </c>
      <c r="AA1444" t="s">
        <v>2208</v>
      </c>
    </row>
    <row r="1445" spans="1:27" x14ac:dyDescent="0.25">
      <c r="H1445">
        <v>601</v>
      </c>
    </row>
    <row r="1446" spans="1:27" x14ac:dyDescent="0.25">
      <c r="A1446">
        <v>720</v>
      </c>
      <c r="B1446">
        <v>326</v>
      </c>
      <c r="C1446" t="s">
        <v>2448</v>
      </c>
      <c r="D1446" t="s">
        <v>271</v>
      </c>
      <c r="E1446" t="s">
        <v>15</v>
      </c>
      <c r="F1446" t="s">
        <v>2449</v>
      </c>
      <c r="G1446" t="str">
        <f>"00223910"</f>
        <v>00223910</v>
      </c>
      <c r="H1446" t="s">
        <v>1670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X1446">
        <v>0</v>
      </c>
      <c r="Z1446">
        <v>1</v>
      </c>
      <c r="AA1446" t="s">
        <v>2450</v>
      </c>
    </row>
    <row r="1447" spans="1:27" x14ac:dyDescent="0.25">
      <c r="H1447">
        <v>601</v>
      </c>
    </row>
    <row r="1448" spans="1:27" x14ac:dyDescent="0.25">
      <c r="A1448">
        <v>721</v>
      </c>
      <c r="B1448">
        <v>39</v>
      </c>
      <c r="C1448" t="s">
        <v>2451</v>
      </c>
      <c r="D1448" t="s">
        <v>468</v>
      </c>
      <c r="E1448" t="s">
        <v>1291</v>
      </c>
      <c r="F1448" t="s">
        <v>2452</v>
      </c>
      <c r="G1448" t="str">
        <f>"00226863"</f>
        <v>00226863</v>
      </c>
      <c r="H1448" t="s">
        <v>1876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Z1448">
        <v>0</v>
      </c>
      <c r="AA1448" t="s">
        <v>1876</v>
      </c>
    </row>
    <row r="1449" spans="1:27" x14ac:dyDescent="0.25">
      <c r="H1449">
        <v>601</v>
      </c>
    </row>
    <row r="1450" spans="1:27" x14ac:dyDescent="0.25">
      <c r="A1450">
        <v>722</v>
      </c>
      <c r="B1450">
        <v>731</v>
      </c>
      <c r="C1450" t="s">
        <v>2453</v>
      </c>
      <c r="D1450" t="s">
        <v>22</v>
      </c>
      <c r="E1450" t="s">
        <v>223</v>
      </c>
      <c r="F1450" t="s">
        <v>2454</v>
      </c>
      <c r="G1450" t="str">
        <f>"00222135"</f>
        <v>00222135</v>
      </c>
      <c r="H1450" t="s">
        <v>274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X1450">
        <v>0</v>
      </c>
      <c r="Z1450">
        <v>0</v>
      </c>
      <c r="AA1450" t="s">
        <v>274</v>
      </c>
    </row>
    <row r="1451" spans="1:27" x14ac:dyDescent="0.25">
      <c r="H1451">
        <v>601</v>
      </c>
    </row>
    <row r="1452" spans="1:27" x14ac:dyDescent="0.25">
      <c r="A1452">
        <v>723</v>
      </c>
      <c r="B1452">
        <v>739</v>
      </c>
      <c r="C1452" t="s">
        <v>2455</v>
      </c>
      <c r="D1452" t="s">
        <v>367</v>
      </c>
      <c r="E1452" t="s">
        <v>69</v>
      </c>
      <c r="F1452" t="s">
        <v>2456</v>
      </c>
      <c r="G1452" t="str">
        <f>"201511015102"</f>
        <v>201511015102</v>
      </c>
      <c r="H1452" t="s">
        <v>962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Z1452">
        <v>0</v>
      </c>
      <c r="AA1452" t="s">
        <v>962</v>
      </c>
    </row>
    <row r="1453" spans="1:27" x14ac:dyDescent="0.25">
      <c r="H1453">
        <v>601</v>
      </c>
    </row>
    <row r="1454" spans="1:27" x14ac:dyDescent="0.25">
      <c r="A1454">
        <v>724</v>
      </c>
      <c r="B1454">
        <v>719</v>
      </c>
      <c r="C1454" t="s">
        <v>2457</v>
      </c>
      <c r="D1454" t="s">
        <v>152</v>
      </c>
      <c r="E1454" t="s">
        <v>60</v>
      </c>
      <c r="F1454" t="s">
        <v>2458</v>
      </c>
      <c r="G1454" t="str">
        <f>"201511020610"</f>
        <v>201511020610</v>
      </c>
      <c r="H1454" t="s">
        <v>2459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0</v>
      </c>
      <c r="X1454">
        <v>0</v>
      </c>
      <c r="Z1454">
        <v>0</v>
      </c>
      <c r="AA1454" t="s">
        <v>2460</v>
      </c>
    </row>
    <row r="1455" spans="1:27" x14ac:dyDescent="0.25">
      <c r="H1455">
        <v>601</v>
      </c>
    </row>
    <row r="1456" spans="1:27" x14ac:dyDescent="0.25">
      <c r="A1456">
        <v>725</v>
      </c>
      <c r="B1456">
        <v>559</v>
      </c>
      <c r="C1456" t="s">
        <v>2461</v>
      </c>
      <c r="D1456" t="s">
        <v>371</v>
      </c>
      <c r="E1456" t="s">
        <v>69</v>
      </c>
      <c r="F1456" t="s">
        <v>2462</v>
      </c>
      <c r="G1456" t="str">
        <f>"00230550"</f>
        <v>00230550</v>
      </c>
      <c r="H1456" t="s">
        <v>316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0</v>
      </c>
      <c r="X1456">
        <v>0</v>
      </c>
      <c r="Z1456">
        <v>0</v>
      </c>
      <c r="AA1456" t="s">
        <v>316</v>
      </c>
    </row>
    <row r="1457" spans="1:27" x14ac:dyDescent="0.25">
      <c r="H1457">
        <v>601</v>
      </c>
    </row>
    <row r="1458" spans="1:27" x14ac:dyDescent="0.25">
      <c r="A1458">
        <v>726</v>
      </c>
      <c r="B1458">
        <v>568</v>
      </c>
      <c r="C1458" t="s">
        <v>2463</v>
      </c>
      <c r="D1458" t="s">
        <v>2464</v>
      </c>
      <c r="E1458" t="s">
        <v>560</v>
      </c>
      <c r="F1458" t="s">
        <v>2465</v>
      </c>
      <c r="G1458" t="str">
        <f>"00227672"</f>
        <v>00227672</v>
      </c>
      <c r="H1458" t="s">
        <v>2466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W1458">
        <v>0</v>
      </c>
      <c r="X1458">
        <v>0</v>
      </c>
      <c r="Z1458">
        <v>0</v>
      </c>
      <c r="AA1458" t="s">
        <v>2467</v>
      </c>
    </row>
    <row r="1459" spans="1:27" x14ac:dyDescent="0.25">
      <c r="H1459">
        <v>601</v>
      </c>
    </row>
    <row r="1460" spans="1:27" x14ac:dyDescent="0.25">
      <c r="A1460">
        <v>727</v>
      </c>
      <c r="B1460">
        <v>733</v>
      </c>
      <c r="C1460" t="s">
        <v>2468</v>
      </c>
      <c r="D1460" t="s">
        <v>677</v>
      </c>
      <c r="E1460" t="s">
        <v>152</v>
      </c>
      <c r="F1460" t="s">
        <v>2469</v>
      </c>
      <c r="G1460" t="str">
        <f>"00224972"</f>
        <v>00224972</v>
      </c>
      <c r="H1460" t="s">
        <v>300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X1460">
        <v>0</v>
      </c>
      <c r="Z1460">
        <v>0</v>
      </c>
      <c r="AA1460" t="s">
        <v>2470</v>
      </c>
    </row>
    <row r="1461" spans="1:27" x14ac:dyDescent="0.25">
      <c r="H1461">
        <v>601</v>
      </c>
    </row>
    <row r="1462" spans="1:27" x14ac:dyDescent="0.25">
      <c r="A1462">
        <v>728</v>
      </c>
      <c r="B1462">
        <v>185</v>
      </c>
      <c r="C1462" t="s">
        <v>2471</v>
      </c>
      <c r="D1462" t="s">
        <v>134</v>
      </c>
      <c r="E1462" t="s">
        <v>140</v>
      </c>
      <c r="F1462" t="s">
        <v>2472</v>
      </c>
      <c r="G1462" t="str">
        <f>"00119863"</f>
        <v>00119863</v>
      </c>
      <c r="H1462">
        <v>737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Z1462">
        <v>0</v>
      </c>
      <c r="AA1462">
        <v>767</v>
      </c>
    </row>
    <row r="1463" spans="1:27" x14ac:dyDescent="0.25">
      <c r="H1463">
        <v>601</v>
      </c>
    </row>
    <row r="1464" spans="1:27" x14ac:dyDescent="0.25">
      <c r="A1464">
        <v>729</v>
      </c>
      <c r="B1464">
        <v>59</v>
      </c>
      <c r="C1464" t="s">
        <v>2473</v>
      </c>
      <c r="D1464" t="s">
        <v>865</v>
      </c>
      <c r="E1464" t="s">
        <v>29</v>
      </c>
      <c r="F1464" t="s">
        <v>2474</v>
      </c>
      <c r="G1464" t="str">
        <f>"201511027375"</f>
        <v>201511027375</v>
      </c>
      <c r="H1464" t="s">
        <v>1465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Z1464">
        <v>0</v>
      </c>
      <c r="AA1464" t="s">
        <v>1465</v>
      </c>
    </row>
    <row r="1465" spans="1:27" x14ac:dyDescent="0.25">
      <c r="H1465">
        <v>601</v>
      </c>
    </row>
    <row r="1466" spans="1:27" x14ac:dyDescent="0.25">
      <c r="A1466">
        <v>730</v>
      </c>
      <c r="B1466">
        <v>644</v>
      </c>
      <c r="C1466" t="s">
        <v>88</v>
      </c>
      <c r="D1466" t="s">
        <v>233</v>
      </c>
      <c r="E1466" t="s">
        <v>2475</v>
      </c>
      <c r="F1466" t="s">
        <v>2476</v>
      </c>
      <c r="G1466" t="str">
        <f>"00085976"</f>
        <v>00085976</v>
      </c>
      <c r="H1466" t="s">
        <v>414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0</v>
      </c>
      <c r="X1466">
        <v>0</v>
      </c>
      <c r="Z1466">
        <v>0</v>
      </c>
      <c r="AA1466" t="s">
        <v>414</v>
      </c>
    </row>
    <row r="1467" spans="1:27" x14ac:dyDescent="0.25">
      <c r="H1467">
        <v>601</v>
      </c>
    </row>
    <row r="1468" spans="1:27" x14ac:dyDescent="0.25">
      <c r="A1468">
        <v>731</v>
      </c>
      <c r="B1468">
        <v>710</v>
      </c>
      <c r="C1468" t="s">
        <v>2477</v>
      </c>
      <c r="D1468" t="s">
        <v>100</v>
      </c>
      <c r="E1468" t="s">
        <v>296</v>
      </c>
      <c r="F1468" t="s">
        <v>2478</v>
      </c>
      <c r="G1468" t="str">
        <f>"201511014150"</f>
        <v>201511014150</v>
      </c>
      <c r="H1468" t="s">
        <v>1595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Z1468">
        <v>0</v>
      </c>
      <c r="AA1468" t="s">
        <v>1595</v>
      </c>
    </row>
    <row r="1469" spans="1:27" x14ac:dyDescent="0.25">
      <c r="H1469">
        <v>601</v>
      </c>
    </row>
    <row r="1470" spans="1:27" x14ac:dyDescent="0.25">
      <c r="A1470">
        <v>732</v>
      </c>
      <c r="B1470">
        <v>78</v>
      </c>
      <c r="C1470" t="s">
        <v>2479</v>
      </c>
      <c r="D1470" t="s">
        <v>29</v>
      </c>
      <c r="E1470" t="s">
        <v>64</v>
      </c>
      <c r="F1470" t="s">
        <v>2480</v>
      </c>
      <c r="G1470" t="str">
        <f>"201512004281"</f>
        <v>201512004281</v>
      </c>
      <c r="H1470" t="s">
        <v>2064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X1470">
        <v>0</v>
      </c>
      <c r="Z1470">
        <v>0</v>
      </c>
      <c r="AA1470" t="s">
        <v>2064</v>
      </c>
    </row>
    <row r="1471" spans="1:27" x14ac:dyDescent="0.25">
      <c r="H1471">
        <v>601</v>
      </c>
    </row>
    <row r="1472" spans="1:27" x14ac:dyDescent="0.25">
      <c r="A1472">
        <v>733</v>
      </c>
      <c r="B1472">
        <v>270</v>
      </c>
      <c r="C1472" t="s">
        <v>2481</v>
      </c>
      <c r="D1472" t="s">
        <v>168</v>
      </c>
      <c r="E1472" t="s">
        <v>69</v>
      </c>
      <c r="F1472" t="s">
        <v>2482</v>
      </c>
      <c r="G1472" t="str">
        <f>"00016374"</f>
        <v>00016374</v>
      </c>
      <c r="H1472" t="s">
        <v>2064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Z1472">
        <v>0</v>
      </c>
      <c r="AA1472" t="s">
        <v>2064</v>
      </c>
    </row>
    <row r="1473" spans="1:27" x14ac:dyDescent="0.25">
      <c r="H1473">
        <v>601</v>
      </c>
    </row>
    <row r="1474" spans="1:27" x14ac:dyDescent="0.25">
      <c r="A1474">
        <v>734</v>
      </c>
      <c r="B1474">
        <v>673</v>
      </c>
      <c r="C1474" t="s">
        <v>2483</v>
      </c>
      <c r="D1474" t="s">
        <v>18</v>
      </c>
      <c r="E1474" t="s">
        <v>60</v>
      </c>
      <c r="F1474" t="s">
        <v>2484</v>
      </c>
      <c r="G1474" t="str">
        <f>"00032781"</f>
        <v>00032781</v>
      </c>
      <c r="H1474" t="s">
        <v>2064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Z1474">
        <v>0</v>
      </c>
      <c r="AA1474" t="s">
        <v>2064</v>
      </c>
    </row>
    <row r="1475" spans="1:27" x14ac:dyDescent="0.25">
      <c r="H1475">
        <v>601</v>
      </c>
    </row>
    <row r="1476" spans="1:27" x14ac:dyDescent="0.25">
      <c r="A1476">
        <v>735</v>
      </c>
      <c r="B1476">
        <v>548</v>
      </c>
      <c r="C1476" t="s">
        <v>2485</v>
      </c>
      <c r="D1476" t="s">
        <v>2486</v>
      </c>
      <c r="E1476" t="s">
        <v>64</v>
      </c>
      <c r="F1476" t="s">
        <v>2487</v>
      </c>
      <c r="G1476" t="str">
        <f>"201402000158"</f>
        <v>201402000158</v>
      </c>
      <c r="H1476" t="s">
        <v>729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0</v>
      </c>
      <c r="X1476">
        <v>0</v>
      </c>
      <c r="Z1476">
        <v>1</v>
      </c>
      <c r="AA1476" t="s">
        <v>729</v>
      </c>
    </row>
    <row r="1477" spans="1:27" x14ac:dyDescent="0.25">
      <c r="H1477">
        <v>601</v>
      </c>
    </row>
    <row r="1478" spans="1:27" x14ac:dyDescent="0.25">
      <c r="A1478">
        <v>736</v>
      </c>
      <c r="B1478">
        <v>248</v>
      </c>
      <c r="C1478" t="s">
        <v>2488</v>
      </c>
      <c r="D1478" t="s">
        <v>2489</v>
      </c>
      <c r="E1478" t="s">
        <v>2490</v>
      </c>
      <c r="F1478">
        <v>691777</v>
      </c>
      <c r="G1478" t="str">
        <f>"00220736"</f>
        <v>00220736</v>
      </c>
      <c r="H1478" t="s">
        <v>1670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0</v>
      </c>
      <c r="X1478">
        <v>0</v>
      </c>
      <c r="Z1478">
        <v>0</v>
      </c>
      <c r="AA1478" t="s">
        <v>1670</v>
      </c>
    </row>
    <row r="1479" spans="1:27" x14ac:dyDescent="0.25">
      <c r="H1479">
        <v>601</v>
      </c>
    </row>
    <row r="1480" spans="1:27" x14ac:dyDescent="0.25">
      <c r="A1480">
        <v>737</v>
      </c>
      <c r="B1480">
        <v>379</v>
      </c>
      <c r="C1480" t="s">
        <v>2491</v>
      </c>
      <c r="D1480" t="s">
        <v>2492</v>
      </c>
      <c r="E1480" t="s">
        <v>23</v>
      </c>
      <c r="F1480" t="s">
        <v>2493</v>
      </c>
      <c r="G1480" t="str">
        <f>"00224722"</f>
        <v>00224722</v>
      </c>
      <c r="H1480" t="s">
        <v>802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0</v>
      </c>
      <c r="X1480">
        <v>0</v>
      </c>
      <c r="Z1480">
        <v>0</v>
      </c>
      <c r="AA1480" t="s">
        <v>2494</v>
      </c>
    </row>
    <row r="1481" spans="1:27" x14ac:dyDescent="0.25">
      <c r="H1481">
        <v>601</v>
      </c>
    </row>
    <row r="1482" spans="1:27" x14ac:dyDescent="0.25">
      <c r="A1482">
        <v>738</v>
      </c>
      <c r="B1482">
        <v>151</v>
      </c>
      <c r="C1482" t="s">
        <v>2495</v>
      </c>
      <c r="D1482" t="s">
        <v>2496</v>
      </c>
      <c r="E1482" t="s">
        <v>1645</v>
      </c>
      <c r="F1482" t="s">
        <v>2497</v>
      </c>
      <c r="G1482" t="str">
        <f>"201511033316"</f>
        <v>201511033316</v>
      </c>
      <c r="H1482">
        <v>704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6</v>
      </c>
      <c r="W1482">
        <v>42</v>
      </c>
      <c r="X1482">
        <v>0</v>
      </c>
      <c r="Z1482">
        <v>0</v>
      </c>
      <c r="AA1482">
        <v>746</v>
      </c>
    </row>
    <row r="1483" spans="1:27" x14ac:dyDescent="0.25">
      <c r="H1483">
        <v>601</v>
      </c>
    </row>
    <row r="1484" spans="1:27" x14ac:dyDescent="0.25">
      <c r="A1484">
        <v>739</v>
      </c>
      <c r="B1484">
        <v>574</v>
      </c>
      <c r="C1484" t="s">
        <v>2498</v>
      </c>
      <c r="D1484" t="s">
        <v>654</v>
      </c>
      <c r="E1484" t="s">
        <v>29</v>
      </c>
      <c r="F1484" t="s">
        <v>2499</v>
      </c>
      <c r="G1484" t="str">
        <f>"00224594"</f>
        <v>00224594</v>
      </c>
      <c r="H1484" t="s">
        <v>2500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30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0</v>
      </c>
      <c r="X1484">
        <v>0</v>
      </c>
      <c r="Z1484">
        <v>0</v>
      </c>
      <c r="AA1484" t="s">
        <v>2501</v>
      </c>
    </row>
    <row r="1485" spans="1:27" x14ac:dyDescent="0.25">
      <c r="H1485">
        <v>601</v>
      </c>
    </row>
    <row r="1486" spans="1:27" x14ac:dyDescent="0.25">
      <c r="A1486">
        <v>740</v>
      </c>
      <c r="B1486">
        <v>64</v>
      </c>
      <c r="C1486" t="s">
        <v>202</v>
      </c>
      <c r="D1486" t="s">
        <v>2502</v>
      </c>
      <c r="E1486" t="s">
        <v>227</v>
      </c>
      <c r="F1486" t="s">
        <v>2503</v>
      </c>
      <c r="G1486" t="str">
        <f>"00016092"</f>
        <v>00016092</v>
      </c>
      <c r="H1486" t="s">
        <v>2504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Z1486">
        <v>0</v>
      </c>
      <c r="AA1486" t="s">
        <v>2504</v>
      </c>
    </row>
    <row r="1487" spans="1:27" x14ac:dyDescent="0.25">
      <c r="H1487">
        <v>601</v>
      </c>
    </row>
    <row r="1488" spans="1:27" x14ac:dyDescent="0.25">
      <c r="A1488">
        <v>741</v>
      </c>
      <c r="B1488">
        <v>447</v>
      </c>
      <c r="C1488" t="s">
        <v>1968</v>
      </c>
      <c r="D1488" t="s">
        <v>935</v>
      </c>
      <c r="E1488" t="s">
        <v>39</v>
      </c>
      <c r="F1488" t="s">
        <v>2505</v>
      </c>
      <c r="G1488" t="str">
        <f>"00020497"</f>
        <v>00020497</v>
      </c>
      <c r="H1488">
        <v>715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3</v>
      </c>
      <c r="W1488">
        <v>21</v>
      </c>
      <c r="X1488">
        <v>0</v>
      </c>
      <c r="Z1488">
        <v>0</v>
      </c>
      <c r="AA1488">
        <v>736</v>
      </c>
    </row>
    <row r="1489" spans="1:27" x14ac:dyDescent="0.25">
      <c r="H1489">
        <v>601</v>
      </c>
    </row>
    <row r="1490" spans="1:27" x14ac:dyDescent="0.25">
      <c r="A1490">
        <v>742</v>
      </c>
      <c r="B1490">
        <v>728</v>
      </c>
      <c r="C1490" t="s">
        <v>2506</v>
      </c>
      <c r="D1490" t="s">
        <v>340</v>
      </c>
      <c r="E1490" t="s">
        <v>1723</v>
      </c>
      <c r="F1490" t="s">
        <v>2507</v>
      </c>
      <c r="G1490" t="str">
        <f>"00224762"</f>
        <v>00224762</v>
      </c>
      <c r="H1490" t="s">
        <v>2508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0</v>
      </c>
      <c r="X1490">
        <v>0</v>
      </c>
      <c r="Z1490">
        <v>0</v>
      </c>
      <c r="AA1490" t="s">
        <v>2508</v>
      </c>
    </row>
    <row r="1491" spans="1:27" x14ac:dyDescent="0.25">
      <c r="H1491">
        <v>601</v>
      </c>
    </row>
    <row r="1492" spans="1:27" x14ac:dyDescent="0.25">
      <c r="A1492">
        <v>743</v>
      </c>
      <c r="B1492">
        <v>243</v>
      </c>
      <c r="C1492" t="s">
        <v>2509</v>
      </c>
      <c r="D1492" t="s">
        <v>371</v>
      </c>
      <c r="E1492" t="s">
        <v>29</v>
      </c>
      <c r="F1492" t="s">
        <v>2510</v>
      </c>
      <c r="G1492" t="str">
        <f>"00066762"</f>
        <v>00066762</v>
      </c>
      <c r="H1492">
        <v>726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0</v>
      </c>
      <c r="X1492">
        <v>0</v>
      </c>
      <c r="Z1492">
        <v>1</v>
      </c>
      <c r="AA1492">
        <v>726</v>
      </c>
    </row>
    <row r="1493" spans="1:27" x14ac:dyDescent="0.25">
      <c r="H1493">
        <v>601</v>
      </c>
    </row>
    <row r="1494" spans="1:27" x14ac:dyDescent="0.25">
      <c r="A1494">
        <v>744</v>
      </c>
      <c r="B1494">
        <v>177</v>
      </c>
      <c r="C1494" t="s">
        <v>2511</v>
      </c>
      <c r="D1494" t="s">
        <v>29</v>
      </c>
      <c r="E1494" t="s">
        <v>196</v>
      </c>
      <c r="F1494" t="s">
        <v>2512</v>
      </c>
      <c r="G1494" t="str">
        <f>"00223803"</f>
        <v>00223803</v>
      </c>
      <c r="H1494" t="s">
        <v>2513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W1494">
        <v>0</v>
      </c>
      <c r="X1494">
        <v>0</v>
      </c>
      <c r="Z1494">
        <v>0</v>
      </c>
      <c r="AA1494" t="s">
        <v>2513</v>
      </c>
    </row>
    <row r="1495" spans="1:27" x14ac:dyDescent="0.25">
      <c r="H1495">
        <v>601</v>
      </c>
    </row>
    <row r="1497" spans="1:27" x14ac:dyDescent="0.25">
      <c r="A1497" t="s">
        <v>2514</v>
      </c>
    </row>
    <row r="1498" spans="1:27" x14ac:dyDescent="0.25">
      <c r="A1498" t="s">
        <v>2515</v>
      </c>
    </row>
    <row r="1499" spans="1:27" x14ac:dyDescent="0.25">
      <c r="A1499" t="s">
        <v>2516</v>
      </c>
    </row>
    <row r="1500" spans="1:27" x14ac:dyDescent="0.25">
      <c r="A1500" t="s">
        <v>2517</v>
      </c>
    </row>
    <row r="1501" spans="1:27" x14ac:dyDescent="0.25">
      <c r="A1501" t="s">
        <v>2518</v>
      </c>
    </row>
    <row r="1502" spans="1:27" x14ac:dyDescent="0.25">
      <c r="A1502" t="s">
        <v>2519</v>
      </c>
    </row>
    <row r="1503" spans="1:27" x14ac:dyDescent="0.25">
      <c r="A1503" t="s">
        <v>2520</v>
      </c>
    </row>
    <row r="1504" spans="1:27" x14ac:dyDescent="0.25">
      <c r="A1504" t="s">
        <v>2521</v>
      </c>
    </row>
    <row r="1505" spans="1:1" x14ac:dyDescent="0.25">
      <c r="A1505" t="s">
        <v>2522</v>
      </c>
    </row>
    <row r="1506" spans="1:1" x14ac:dyDescent="0.25">
      <c r="A1506" t="s">
        <v>2523</v>
      </c>
    </row>
    <row r="1507" spans="1:1" x14ac:dyDescent="0.25">
      <c r="A1507" t="s">
        <v>2524</v>
      </c>
    </row>
    <row r="1508" spans="1:1" x14ac:dyDescent="0.25">
      <c r="A1508" t="s">
        <v>2525</v>
      </c>
    </row>
    <row r="1509" spans="1:1" x14ac:dyDescent="0.25">
      <c r="A1509" t="s">
        <v>2526</v>
      </c>
    </row>
    <row r="1510" spans="1:1" x14ac:dyDescent="0.25">
      <c r="A1510" t="s">
        <v>2527</v>
      </c>
    </row>
    <row r="1511" spans="1:1" x14ac:dyDescent="0.25">
      <c r="A1511" t="s">
        <v>2528</v>
      </c>
    </row>
    <row r="1512" spans="1:1" x14ac:dyDescent="0.25">
      <c r="A1512" t="s">
        <v>2529</v>
      </c>
    </row>
    <row r="1513" spans="1:1" x14ac:dyDescent="0.25">
      <c r="A1513" t="s">
        <v>2530</v>
      </c>
    </row>
    <row r="1514" spans="1:1" x14ac:dyDescent="0.25">
      <c r="A1514" t="s">
        <v>2531</v>
      </c>
    </row>
    <row r="1515" spans="1:1" x14ac:dyDescent="0.25">
      <c r="A1515" t="s">
        <v>2532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2018-10-09T05:08:11Z</dcterms:created>
  <dcterms:modified xsi:type="dcterms:W3CDTF">2018-10-09T05:08:16Z</dcterms:modified>
</cp:coreProperties>
</file>